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3"/>
  </bookViews>
  <sheets>
    <sheet name="Штатное расписание" sheetId="1" r:id="rId1"/>
    <sheet name="ФОТ" sheetId="2" r:id="rId2"/>
    <sheet name="Свод" sheetId="3" state="hidden" r:id="rId3"/>
    <sheet name="окончательное ШР" sheetId="4" r:id="rId4"/>
  </sheets>
  <definedNames/>
  <calcPr fullCalcOnLoad="1"/>
</workbook>
</file>

<file path=xl/sharedStrings.xml><?xml version="1.0" encoding="utf-8"?>
<sst xmlns="http://schemas.openxmlformats.org/spreadsheetml/2006/main" count="376" uniqueCount="150">
  <si>
    <t>№ п/п</t>
  </si>
  <si>
    <t>Директор</t>
  </si>
  <si>
    <t>Главный бухгалтер</t>
  </si>
  <si>
    <t>Сторож</t>
  </si>
  <si>
    <t>Заместитель директора по АХР</t>
  </si>
  <si>
    <t>Уборщик служебных помещений</t>
  </si>
  <si>
    <t xml:space="preserve">Педагог-психолог </t>
  </si>
  <si>
    <t>Дворник</t>
  </si>
  <si>
    <t>Бухгалтер</t>
  </si>
  <si>
    <t xml:space="preserve">Учитель </t>
  </si>
  <si>
    <t>Воспитатель</t>
  </si>
  <si>
    <t>ИТОГО</t>
  </si>
  <si>
    <t>Старший воспитатель</t>
  </si>
  <si>
    <t>Музыкальный руководитель</t>
  </si>
  <si>
    <t>Инструктор по физкультуре</t>
  </si>
  <si>
    <t>Младший воспитатель</t>
  </si>
  <si>
    <t>Шеф-повар</t>
  </si>
  <si>
    <t>Повар</t>
  </si>
  <si>
    <t>Подсобный рабочий</t>
  </si>
  <si>
    <t>Кладовщик</t>
  </si>
  <si>
    <t>Кастелянша</t>
  </si>
  <si>
    <t>Старшая медицинская сестра</t>
  </si>
  <si>
    <t>Врач-специалист</t>
  </si>
  <si>
    <t>Секретарь (делопроизводитель)</t>
  </si>
  <si>
    <t>Грузчик</t>
  </si>
  <si>
    <t>за работу в ночное время и праздничные дни</t>
  </si>
  <si>
    <t>рублей</t>
  </si>
  <si>
    <t>за работу в условиях, отклоняющихся от нормальных (по результатам оценки условий труда)</t>
  </si>
  <si>
    <t>Выплаты за наличие почетного звания, государственных наград, ученой степени</t>
  </si>
  <si>
    <t>Выплаты за дополнительную работу, не входящую в круг основных обязанностей</t>
  </si>
  <si>
    <t>(наименование учреждения)</t>
  </si>
  <si>
    <t>Средстава для замены лиц, уходящих в отпуск</t>
  </si>
  <si>
    <t xml:space="preserve">Главный бухгалтер </t>
  </si>
  <si>
    <t>штатных единиц</t>
  </si>
  <si>
    <t>учебных часов</t>
  </si>
  <si>
    <t>Ежемесячное вознагражадение за выполнение функций классного руководителя</t>
  </si>
  <si>
    <t>ВСЕГО ФОТ в месяц</t>
  </si>
  <si>
    <t>Машинист по стирке  белья и спецодежды</t>
  </si>
  <si>
    <t>Заместитель директора по УВР(ВР, УР, УКР)</t>
  </si>
  <si>
    <t>Медсестра по массажу</t>
  </si>
  <si>
    <t>Медицинская сестра(для организации питания)</t>
  </si>
  <si>
    <t>Выплаты педагогическим работникам (за исключением учителей, учителей-логопедов, учителей-дефектологов) по выявлению индивидуальных особенностей обучающихся</t>
  </si>
  <si>
    <t>Приложение № 1</t>
  </si>
  <si>
    <t>Учитель-дефектолог</t>
  </si>
  <si>
    <t>Учитель-логопед</t>
  </si>
  <si>
    <t>Воспитатель ГПД</t>
  </si>
  <si>
    <t>Рабочий по обслуж.зд.</t>
  </si>
  <si>
    <t>Приложение № 2</t>
  </si>
  <si>
    <t>Кол-во штатных единиц</t>
  </si>
  <si>
    <t>ВСЕГО  ФОТ в месяц</t>
  </si>
  <si>
    <t>Всего</t>
  </si>
  <si>
    <t>Социальный педагог</t>
  </si>
  <si>
    <t>Гардеробщик</t>
  </si>
  <si>
    <t>Водитель</t>
  </si>
  <si>
    <t>Лаборант</t>
  </si>
  <si>
    <t>Младшая медицинская сестра</t>
  </si>
  <si>
    <t>Факт</t>
  </si>
  <si>
    <t>План</t>
  </si>
  <si>
    <t>Кол-во детей</t>
  </si>
  <si>
    <t>Ясельные общеразвивающие группы</t>
  </si>
  <si>
    <t>%</t>
  </si>
  <si>
    <t xml:space="preserve">Выплаты стимулирующего характера- </t>
  </si>
  <si>
    <t>Старшая  медицинская сестра</t>
  </si>
  <si>
    <t>Выплаты медицинским работникам, осуществляющим медицинское обслуживание воспитанников</t>
  </si>
  <si>
    <t xml:space="preserve">Ежемесячное вознаграждение за выполнение функции классного руководителя - </t>
  </si>
  <si>
    <t>Номер документа</t>
  </si>
  <si>
    <t>Дата составления</t>
  </si>
  <si>
    <t>ШТАТНОЕ РАСПИСАНИЕ</t>
  </si>
  <si>
    <t>Структурное</t>
  </si>
  <si>
    <t>Должность(специальность,профессия),разряд,класс(категория) квалификации</t>
  </si>
  <si>
    <t>Тарифная ставка (оклад) или  сумма должностных окладов, руб.</t>
  </si>
  <si>
    <t>наименование</t>
  </si>
  <si>
    <t>код</t>
  </si>
  <si>
    <t>Надбавки,руб</t>
  </si>
  <si>
    <t>Руководитель кадровой службы</t>
  </si>
  <si>
    <t xml:space="preserve">    ____________________</t>
  </si>
  <si>
    <t>(должность)</t>
  </si>
  <si>
    <t>(личная подпись)</t>
  </si>
  <si>
    <t>(расшифровка подписи)</t>
  </si>
  <si>
    <t>Код</t>
  </si>
  <si>
    <t>Форма по ОКУД</t>
  </si>
  <si>
    <t>0301017</t>
  </si>
  <si>
    <t>по ОКПО</t>
  </si>
  <si>
    <t>(наименование организации)</t>
  </si>
  <si>
    <t>УТВЕРЖДЕНО</t>
  </si>
  <si>
    <t>Примечание</t>
  </si>
  <si>
    <t>Всего в месяц (гр.5+гр.6 +гр.7+гр.8 + гр.9+гр.10+ гр.11)</t>
  </si>
  <si>
    <t>Всего за счет внебюджета</t>
  </si>
  <si>
    <t>Старшая медицинская сестра 1 ст-Об</t>
  </si>
  <si>
    <t>Проверено: специалист МКУ ЦОФ департамента образования мэрии города Ярославля</t>
  </si>
  <si>
    <t>Кол-во штатных единиц/часов</t>
  </si>
  <si>
    <t>Кол-во штатных единиц/час</t>
  </si>
  <si>
    <t>Объем средств на зарплату в соответствии с областной методикой</t>
  </si>
  <si>
    <t>Объем средств на ФОТ по областному нормативу бюджетного финансирования</t>
  </si>
  <si>
    <t xml:space="preserve">        _______________</t>
  </si>
  <si>
    <t>Заведующий хозяйством</t>
  </si>
  <si>
    <t>Штат в количестве</t>
  </si>
  <si>
    <t>единиц</t>
  </si>
  <si>
    <t xml:space="preserve">МОУ школа - детский сад № </t>
  </si>
  <si>
    <t>на период ________________с "___"_____________2018г.</t>
  </si>
  <si>
    <t>Приказом организации от "___"_________2018г.№___________________________</t>
  </si>
  <si>
    <t>Присмотр и уход за детьми, освающими образовательные программы дошкольного образования - внебюджет</t>
  </si>
  <si>
    <t>Всего Область (Дошкольная услуга)</t>
  </si>
  <si>
    <t>Всего Область (Школа)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</si>
  <si>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</si>
  <si>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начального общего, основного общего и среднего общего образования</t>
  </si>
  <si>
    <t>Всего Город (Дошкольная услуга)</t>
  </si>
  <si>
    <t>Присмотр и уход за детьми, освающими образовательные программы дошкольного образования</t>
  </si>
  <si>
    <t>Школа</t>
  </si>
  <si>
    <t>Дошкольные группы компенсирующей направленности</t>
  </si>
  <si>
    <t>Дошкольные  группы, РВГ</t>
  </si>
  <si>
    <t xml:space="preserve">Заместитель директора по АХР </t>
  </si>
  <si>
    <t>Мед сестра по массажу</t>
  </si>
  <si>
    <t>Машинист по стирке белья и спец одежды</t>
  </si>
  <si>
    <t>Воспитатель (работающий в группе компенсирующей и комбинированной направленности)</t>
  </si>
  <si>
    <t xml:space="preserve">        ФОНД ОПЛАТЫ ТРУДА   </t>
  </si>
  <si>
    <t>В СООТВЕТСТВИИ С ПЛАНОВОЙ ШТАТНОЙ ЧИСЛЕННОСТЬЮ</t>
  </si>
  <si>
    <t>НЕОБХОДИМОЙ ДЛЯ ВЫПОЛНЕНИЯ МУНИЦИПАЛЬНОГО ЗАДАНИЯ МУНИЦИПАЛЬНОГО ОБРАЗОВАТЕЛЬНОГО УЧРЕЖДЕНИЯ</t>
  </si>
  <si>
    <t>Вахтер</t>
  </si>
  <si>
    <t>ОБ</t>
  </si>
  <si>
    <t>ФАКТ</t>
  </si>
  <si>
    <t>ИТОГО в месяц</t>
  </si>
  <si>
    <t>Выплата вознаграждения за классное руководство</t>
  </si>
  <si>
    <t>"Реализация основной общеобразовательной программы дошкольного образования"</t>
  </si>
  <si>
    <t>Сумма заносится в ручную -все формулы связаны от нее</t>
  </si>
  <si>
    <t xml:space="preserve">работает формула вместе с внебюджетом </t>
  </si>
  <si>
    <t>Формулы</t>
  </si>
  <si>
    <t>вручную заносим</t>
  </si>
  <si>
    <t>Кол-во штатных единиц по постановлению № 595 от 24.04.2016 в последней редакции №1047 от 18.09.2019</t>
  </si>
  <si>
    <t>Примечание:</t>
  </si>
  <si>
    <t>ставки</t>
  </si>
  <si>
    <t>часы</t>
  </si>
  <si>
    <t>дата</t>
  </si>
  <si>
    <t>Библиотекарь</t>
  </si>
  <si>
    <t>Педагог дополнительного образования</t>
  </si>
  <si>
    <t xml:space="preserve">Медсестра </t>
  </si>
  <si>
    <t>Рабочий по обслуж.зданий</t>
  </si>
  <si>
    <t>Медсестра</t>
  </si>
  <si>
    <t>Советник директора по воспитанию и взаимодействию с детскими общественными объединениями</t>
  </si>
  <si>
    <t xml:space="preserve">МОУ Начальная школа -детский сад № </t>
  </si>
  <si>
    <t>стим - %</t>
  </si>
  <si>
    <t>Выплаты стимулирующего характера- %</t>
  </si>
  <si>
    <t>стим-%</t>
  </si>
  <si>
    <t>Выплаты стимулирующего характера -  %</t>
  </si>
  <si>
    <t>Выплаты стимулирующего характера</t>
  </si>
  <si>
    <t>Выплаты стимулирующего характера -20%</t>
  </si>
  <si>
    <t>Выплаты стимулирующего характера-20%</t>
  </si>
  <si>
    <t xml:space="preserve">Приказами организации от "  "  сентября  202_ г. № </t>
  </si>
  <si>
    <t>на период с "01" сентября 202_г.</t>
  </si>
  <si>
    <t>на     1 сентября 202_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</si>
</sst>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_₽_-;\-* #,##0_₽_-;_-* &quot;-&quot;_₽_-;_-@_-"/>
    <numFmt numFmtId="180" formatCode="_-* #,##0.00&quot;₽&quot;_-;\-* #,##0.00&quot;₽&quot;_-;_-* &quot;-&quot;??&quot;₽&quot;_-;_-@_-"/>
    <numFmt numFmtId="181" formatCode="_-* #,##0.00_₽_-;\-* #,##0.00_₽_-;_-* &quot;-&quot;??_₽_-;_-@_-"/>
    <numFmt numFmtId="182" formatCode="#,##0&quot;   &quot;"/>
    <numFmt numFmtId="183" formatCode="0.00000"/>
    <numFmt numFmtId="184" formatCode="0.000"/>
    <numFmt numFmtId="185" formatCode="0.0000"/>
    <numFmt numFmtId="186" formatCode="0.0"/>
    <numFmt numFmtId="187" formatCode="#,##0.0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/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medium"/>
      <top style="thin"/>
      <bottom/>
    </border>
    <border>
      <left style="thin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3" fillId="0" borderId="0" applyFill="0" applyBorder="0" applyAlignment="0" applyProtection="0"/>
    <xf numFmtId="171" fontId="3" fillId="0" borderId="0" applyFill="0" applyBorder="0" applyAlignment="0" applyProtection="0"/>
    <xf numFmtId="0" fontId="67" fillId="31" borderId="0" applyNumberFormat="0" applyBorder="0" applyAlignment="0" applyProtection="0"/>
  </cellStyleXfs>
  <cellXfs count="643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 horizontal="center"/>
    </xf>
    <xf numFmtId="0" fontId="9" fillId="0" borderId="0" xfId="53" applyFont="1">
      <alignment/>
      <protection/>
    </xf>
    <xf numFmtId="0" fontId="9" fillId="0" borderId="0" xfId="53" applyFont="1" applyAlignment="1">
      <alignment horizontal="center"/>
      <protection/>
    </xf>
    <xf numFmtId="0" fontId="9" fillId="0" borderId="0" xfId="53" applyFont="1" applyAlignment="1">
      <alignment/>
      <protection/>
    </xf>
    <xf numFmtId="0" fontId="9" fillId="0" borderId="0" xfId="53" applyFont="1" applyAlignment="1">
      <alignment horizontal="left"/>
      <protection/>
    </xf>
    <xf numFmtId="0" fontId="10" fillId="0" borderId="0" xfId="53" applyFont="1" applyBorder="1" applyProtection="1">
      <alignment/>
      <protection locked="0"/>
    </xf>
    <xf numFmtId="0" fontId="10" fillId="0" borderId="0" xfId="53" applyFont="1" applyBorder="1" applyAlignment="1" applyProtection="1">
      <alignment horizontal="center"/>
      <protection locked="0"/>
    </xf>
    <xf numFmtId="0" fontId="10" fillId="32" borderId="0" xfId="53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49" fontId="9" fillId="32" borderId="0" xfId="0" applyNumberFormat="1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0" xfId="53" applyFont="1" applyBorder="1" applyAlignment="1">
      <alignment horizontal="left"/>
      <protection/>
    </xf>
    <xf numFmtId="0" fontId="9" fillId="0" borderId="0" xfId="0" applyFont="1" applyAlignment="1">
      <alignment horizontal="right"/>
    </xf>
    <xf numFmtId="0" fontId="9" fillId="0" borderId="11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32" borderId="0" xfId="53" applyFont="1" applyFill="1" applyBorder="1" applyAlignment="1">
      <alignment horizontal="center"/>
      <protection/>
    </xf>
    <xf numFmtId="0" fontId="10" fillId="0" borderId="0" xfId="53" applyFont="1" applyBorder="1" applyAlignment="1">
      <alignment horizontal="center"/>
      <protection/>
    </xf>
    <xf numFmtId="0" fontId="9" fillId="0" borderId="0" xfId="0" applyFont="1" applyBorder="1" applyAlignment="1">
      <alignment horizontal="left"/>
    </xf>
    <xf numFmtId="0" fontId="9" fillId="32" borderId="10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Border="1" applyAlignment="1">
      <alignment/>
    </xf>
    <xf numFmtId="49" fontId="10" fillId="0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19" fillId="32" borderId="13" xfId="0" applyFont="1" applyFill="1" applyBorder="1" applyAlignment="1">
      <alignment vertical="center" wrapText="1"/>
    </xf>
    <xf numFmtId="0" fontId="12" fillId="32" borderId="0" xfId="0" applyFont="1" applyFill="1" applyAlignment="1">
      <alignment/>
    </xf>
    <xf numFmtId="0" fontId="12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1" fillId="32" borderId="10" xfId="52" applyFont="1" applyFill="1" applyBorder="1" applyAlignment="1">
      <alignment horizontal="center" vertical="center" wrapText="1"/>
      <protection/>
    </xf>
    <xf numFmtId="0" fontId="12" fillId="32" borderId="10" xfId="0" applyFont="1" applyFill="1" applyBorder="1" applyAlignment="1">
      <alignment/>
    </xf>
    <xf numFmtId="0" fontId="9" fillId="32" borderId="14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left"/>
    </xf>
    <xf numFmtId="0" fontId="11" fillId="32" borderId="0" xfId="0" applyFont="1" applyFill="1" applyAlignment="1">
      <alignment/>
    </xf>
    <xf numFmtId="0" fontId="9" fillId="32" borderId="10" xfId="0" applyFont="1" applyFill="1" applyBorder="1" applyAlignment="1">
      <alignment horizontal="left" vertical="justify"/>
    </xf>
    <xf numFmtId="0" fontId="9" fillId="32" borderId="10" xfId="0" applyFont="1" applyFill="1" applyBorder="1" applyAlignment="1">
      <alignment/>
    </xf>
    <xf numFmtId="0" fontId="20" fillId="32" borderId="10" xfId="0" applyFont="1" applyFill="1" applyBorder="1" applyAlignment="1">
      <alignment/>
    </xf>
    <xf numFmtId="0" fontId="20" fillId="32" borderId="0" xfId="0" applyFont="1" applyFill="1" applyAlignment="1">
      <alignment/>
    </xf>
    <xf numFmtId="0" fontId="20" fillId="0" borderId="0" xfId="0" applyFont="1" applyAlignment="1">
      <alignment/>
    </xf>
    <xf numFmtId="0" fontId="9" fillId="32" borderId="10" xfId="52" applyFont="1" applyFill="1" applyBorder="1" applyAlignment="1">
      <alignment/>
      <protection/>
    </xf>
    <xf numFmtId="0" fontId="9" fillId="32" borderId="15" xfId="0" applyFont="1" applyFill="1" applyBorder="1" applyAlignment="1">
      <alignment/>
    </xf>
    <xf numFmtId="0" fontId="9" fillId="32" borderId="10" xfId="0" applyFont="1" applyFill="1" applyBorder="1" applyAlignment="1">
      <alignment vertical="justify"/>
    </xf>
    <xf numFmtId="0" fontId="19" fillId="32" borderId="10" xfId="0" applyFont="1" applyFill="1" applyBorder="1" applyAlignment="1">
      <alignment/>
    </xf>
    <xf numFmtId="0" fontId="13" fillId="32" borderId="16" xfId="0" applyFont="1" applyFill="1" applyBorder="1" applyAlignment="1">
      <alignment horizontal="center" wrapText="1"/>
    </xf>
    <xf numFmtId="0" fontId="11" fillId="0" borderId="0" xfId="52" applyFont="1">
      <alignment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32" borderId="0" xfId="0" applyFont="1" applyFill="1" applyAlignment="1">
      <alignment/>
    </xf>
    <xf numFmtId="0" fontId="22" fillId="0" borderId="0" xfId="0" applyFont="1" applyAlignment="1">
      <alignment/>
    </xf>
    <xf numFmtId="2" fontId="19" fillId="32" borderId="0" xfId="0" applyNumberFormat="1" applyFont="1" applyFill="1" applyAlignment="1">
      <alignment/>
    </xf>
    <xf numFmtId="0" fontId="23" fillId="32" borderId="0" xfId="0" applyFont="1" applyFill="1" applyAlignment="1">
      <alignment/>
    </xf>
    <xf numFmtId="0" fontId="24" fillId="0" borderId="0" xfId="0" applyFont="1" applyBorder="1" applyAlignment="1">
      <alignment/>
    </xf>
    <xf numFmtId="0" fontId="24" fillId="32" borderId="0" xfId="0" applyFont="1" applyFill="1" applyBorder="1" applyAlignment="1">
      <alignment/>
    </xf>
    <xf numFmtId="2" fontId="24" fillId="0" borderId="0" xfId="0" applyNumberFormat="1" applyFont="1" applyBorder="1" applyAlignment="1">
      <alignment/>
    </xf>
    <xf numFmtId="2" fontId="24" fillId="32" borderId="0" xfId="0" applyNumberFormat="1" applyFont="1" applyFill="1" applyBorder="1" applyAlignment="1">
      <alignment/>
    </xf>
    <xf numFmtId="0" fontId="24" fillId="32" borderId="0" xfId="0" applyFont="1" applyFill="1" applyAlignment="1">
      <alignment/>
    </xf>
    <xf numFmtId="0" fontId="19" fillId="0" borderId="11" xfId="0" applyFont="1" applyFill="1" applyBorder="1" applyAlignment="1">
      <alignment horizontal="center"/>
    </xf>
    <xf numFmtId="0" fontId="9" fillId="32" borderId="17" xfId="53" applyFont="1" applyFill="1" applyBorder="1" applyAlignment="1">
      <alignment horizontal="center" vertical="center" wrapText="1"/>
      <protection/>
    </xf>
    <xf numFmtId="0" fontId="12" fillId="32" borderId="18" xfId="0" applyFont="1" applyFill="1" applyBorder="1" applyAlignment="1">
      <alignment/>
    </xf>
    <xf numFmtId="0" fontId="9" fillId="32" borderId="10" xfId="0" applyFont="1" applyFill="1" applyBorder="1" applyAlignment="1">
      <alignment horizontal="left" wrapText="1"/>
    </xf>
    <xf numFmtId="0" fontId="9" fillId="32" borderId="19" xfId="0" applyFont="1" applyFill="1" applyBorder="1" applyAlignment="1">
      <alignment/>
    </xf>
    <xf numFmtId="0" fontId="13" fillId="32" borderId="20" xfId="52" applyFont="1" applyFill="1" applyBorder="1" applyAlignment="1">
      <alignment horizontal="left"/>
      <protection/>
    </xf>
    <xf numFmtId="0" fontId="13" fillId="32" borderId="0" xfId="52" applyFont="1" applyFill="1" applyBorder="1" applyAlignment="1">
      <alignment horizontal="left"/>
      <protection/>
    </xf>
    <xf numFmtId="2" fontId="14" fillId="32" borderId="21" xfId="0" applyNumberFormat="1" applyFont="1" applyFill="1" applyBorder="1" applyAlignment="1">
      <alignment/>
    </xf>
    <xf numFmtId="0" fontId="12" fillId="32" borderId="14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24" fillId="32" borderId="22" xfId="0" applyFont="1" applyFill="1" applyBorder="1" applyAlignment="1">
      <alignment horizontal="center" wrapText="1"/>
    </xf>
    <xf numFmtId="0" fontId="25" fillId="32" borderId="10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 vertical="center"/>
    </xf>
    <xf numFmtId="0" fontId="12" fillId="32" borderId="15" xfId="0" applyFont="1" applyFill="1" applyBorder="1" applyAlignment="1">
      <alignment horizontal="center"/>
    </xf>
    <xf numFmtId="2" fontId="25" fillId="32" borderId="23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4" fontId="11" fillId="32" borderId="10" xfId="0" applyNumberFormat="1" applyFont="1" applyFill="1" applyBorder="1" applyAlignment="1">
      <alignment horizontal="center"/>
    </xf>
    <xf numFmtId="4" fontId="13" fillId="32" borderId="10" xfId="0" applyNumberFormat="1" applyFont="1" applyFill="1" applyBorder="1" applyAlignment="1">
      <alignment horizontal="center"/>
    </xf>
    <xf numFmtId="4" fontId="12" fillId="0" borderId="0" xfId="0" applyNumberFormat="1" applyFont="1" applyAlignment="1">
      <alignment/>
    </xf>
    <xf numFmtId="4" fontId="24" fillId="0" borderId="0" xfId="0" applyNumberFormat="1" applyFont="1" applyBorder="1" applyAlignment="1">
      <alignment/>
    </xf>
    <xf numFmtId="4" fontId="9" fillId="32" borderId="0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 horizontal="right"/>
    </xf>
    <xf numFmtId="4" fontId="19" fillId="0" borderId="0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9" fillId="32" borderId="24" xfId="0" applyFont="1" applyFill="1" applyBorder="1" applyAlignment="1">
      <alignment horizontal="left" wrapText="1"/>
    </xf>
    <xf numFmtId="4" fontId="9" fillId="0" borderId="11" xfId="0" applyNumberFormat="1" applyFont="1" applyFill="1" applyBorder="1" applyAlignment="1">
      <alignment horizontal="center"/>
    </xf>
    <xf numFmtId="4" fontId="11" fillId="32" borderId="17" xfId="52" applyNumberFormat="1" applyFont="1" applyFill="1" applyBorder="1" applyAlignment="1">
      <alignment horizontal="center" vertical="center" wrapText="1"/>
      <protection/>
    </xf>
    <xf numFmtId="4" fontId="11" fillId="32" borderId="14" xfId="52" applyNumberFormat="1" applyFont="1" applyFill="1" applyBorder="1" applyAlignment="1">
      <alignment horizontal="center" vertical="center" wrapText="1"/>
      <protection/>
    </xf>
    <xf numFmtId="4" fontId="11" fillId="32" borderId="25" xfId="52" applyNumberFormat="1" applyFont="1" applyFill="1" applyBorder="1" applyAlignment="1">
      <alignment horizontal="center" vertical="center" wrapText="1"/>
      <protection/>
    </xf>
    <xf numFmtId="4" fontId="11" fillId="32" borderId="19" xfId="0" applyNumberFormat="1" applyFont="1" applyFill="1" applyBorder="1" applyAlignment="1">
      <alignment horizontal="center" vertical="center"/>
    </xf>
    <xf numFmtId="4" fontId="11" fillId="32" borderId="10" xfId="0" applyNumberFormat="1" applyFont="1" applyFill="1" applyBorder="1" applyAlignment="1">
      <alignment horizontal="center" vertical="center"/>
    </xf>
    <xf numFmtId="4" fontId="16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4" fontId="10" fillId="32" borderId="0" xfId="53" applyNumberFormat="1" applyFont="1" applyFill="1" applyBorder="1" applyAlignment="1" applyProtection="1">
      <alignment horizontal="center"/>
      <protection locked="0"/>
    </xf>
    <xf numFmtId="4" fontId="9" fillId="0" borderId="0" xfId="53" applyNumberFormat="1" applyFont="1" applyBorder="1" applyAlignment="1">
      <alignment horizontal="left"/>
      <protection/>
    </xf>
    <xf numFmtId="4" fontId="9" fillId="32" borderId="11" xfId="0" applyNumberFormat="1" applyFont="1" applyFill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10" fillId="32" borderId="0" xfId="53" applyNumberFormat="1" applyFont="1" applyFill="1" applyBorder="1" applyAlignment="1">
      <alignment horizontal="center"/>
      <protection/>
    </xf>
    <xf numFmtId="4" fontId="10" fillId="0" borderId="0" xfId="53" applyNumberFormat="1" applyFont="1" applyBorder="1" applyAlignment="1">
      <alignment horizontal="center"/>
      <protection/>
    </xf>
    <xf numFmtId="4" fontId="9" fillId="0" borderId="0" xfId="0" applyNumberFormat="1" applyFont="1" applyFill="1" applyBorder="1" applyAlignment="1">
      <alignment horizontal="center"/>
    </xf>
    <xf numFmtId="4" fontId="9" fillId="32" borderId="10" xfId="0" applyNumberFormat="1" applyFont="1" applyFill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0" fillId="32" borderId="10" xfId="0" applyNumberFormat="1" applyFont="1" applyFill="1" applyBorder="1" applyAlignment="1">
      <alignment horizontal="center"/>
    </xf>
    <xf numFmtId="4" fontId="10" fillId="32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/>
    </xf>
    <xf numFmtId="4" fontId="11" fillId="32" borderId="10" xfId="52" applyNumberFormat="1" applyFont="1" applyFill="1" applyBorder="1" applyAlignment="1">
      <alignment horizontal="center" vertical="center" wrapText="1"/>
      <protection/>
    </xf>
    <xf numFmtId="4" fontId="11" fillId="32" borderId="14" xfId="0" applyNumberFormat="1" applyFont="1" applyFill="1" applyBorder="1" applyAlignment="1">
      <alignment horizontal="center"/>
    </xf>
    <xf numFmtId="4" fontId="11" fillId="32" borderId="26" xfId="0" applyNumberFormat="1" applyFont="1" applyFill="1" applyBorder="1" applyAlignment="1">
      <alignment horizontal="center"/>
    </xf>
    <xf numFmtId="4" fontId="11" fillId="32" borderId="15" xfId="0" applyNumberFormat="1" applyFont="1" applyFill="1" applyBorder="1" applyAlignment="1">
      <alignment horizontal="center"/>
    </xf>
    <xf numFmtId="4" fontId="13" fillId="32" borderId="23" xfId="0" applyNumberFormat="1" applyFont="1" applyFill="1" applyBorder="1" applyAlignment="1">
      <alignment horizontal="center"/>
    </xf>
    <xf numFmtId="4" fontId="13" fillId="32" borderId="27" xfId="0" applyNumberFormat="1" applyFont="1" applyFill="1" applyBorder="1" applyAlignment="1">
      <alignment horizontal="center"/>
    </xf>
    <xf numFmtId="4" fontId="13" fillId="32" borderId="20" xfId="52" applyNumberFormat="1" applyFont="1" applyFill="1" applyBorder="1" applyAlignment="1">
      <alignment horizontal="left"/>
      <protection/>
    </xf>
    <xf numFmtId="4" fontId="13" fillId="32" borderId="28" xfId="52" applyNumberFormat="1" applyFont="1" applyFill="1" applyBorder="1" applyAlignment="1">
      <alignment horizontal="left"/>
      <protection/>
    </xf>
    <xf numFmtId="4" fontId="13" fillId="32" borderId="29" xfId="52" applyNumberFormat="1" applyFont="1" applyFill="1" applyBorder="1" applyAlignment="1">
      <alignment horizontal="center"/>
      <protection/>
    </xf>
    <xf numFmtId="4" fontId="13" fillId="32" borderId="0" xfId="52" applyNumberFormat="1" applyFont="1" applyFill="1" applyBorder="1" applyAlignment="1">
      <alignment horizontal="left"/>
      <protection/>
    </xf>
    <xf numFmtId="4" fontId="13" fillId="32" borderId="30" xfId="52" applyNumberFormat="1" applyFont="1" applyFill="1" applyBorder="1" applyAlignment="1">
      <alignment horizontal="left"/>
      <protection/>
    </xf>
    <xf numFmtId="4" fontId="13" fillId="32" borderId="24" xfId="52" applyNumberFormat="1" applyFont="1" applyFill="1" applyBorder="1" applyAlignment="1">
      <alignment horizontal="center"/>
      <protection/>
    </xf>
    <xf numFmtId="4" fontId="14" fillId="32" borderId="21" xfId="0" applyNumberFormat="1" applyFont="1" applyFill="1" applyBorder="1" applyAlignment="1">
      <alignment/>
    </xf>
    <xf numFmtId="4" fontId="21" fillId="32" borderId="21" xfId="0" applyNumberFormat="1" applyFont="1" applyFill="1" applyBorder="1" applyAlignment="1">
      <alignment/>
    </xf>
    <xf numFmtId="4" fontId="21" fillId="32" borderId="27" xfId="0" applyNumberFormat="1" applyFon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19" fillId="33" borderId="0" xfId="0" applyFont="1" applyFill="1" applyAlignment="1">
      <alignment/>
    </xf>
    <xf numFmtId="0" fontId="19" fillId="33" borderId="0" xfId="0" applyFont="1" applyFill="1" applyBorder="1" applyAlignment="1">
      <alignment/>
    </xf>
    <xf numFmtId="4" fontId="9" fillId="0" borderId="11" xfId="0" applyNumberFormat="1" applyFont="1" applyBorder="1" applyAlignment="1">
      <alignment horizontal="center"/>
    </xf>
    <xf numFmtId="0" fontId="18" fillId="33" borderId="30" xfId="0" applyFont="1" applyFill="1" applyBorder="1" applyAlignment="1">
      <alignment/>
    </xf>
    <xf numFmtId="0" fontId="15" fillId="33" borderId="30" xfId="0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2" fontId="7" fillId="33" borderId="0" xfId="0" applyNumberFormat="1" applyFont="1" applyFill="1" applyBorder="1" applyAlignment="1">
      <alignment horizontal="center"/>
    </xf>
    <xf numFmtId="0" fontId="15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2" fontId="15" fillId="33" borderId="0" xfId="0" applyNumberFormat="1" applyFont="1" applyFill="1" applyAlignment="1">
      <alignment/>
    </xf>
    <xf numFmtId="4" fontId="15" fillId="33" borderId="0" xfId="0" applyNumberFormat="1" applyFont="1" applyFill="1" applyAlignment="1">
      <alignment horizontal="center"/>
    </xf>
    <xf numFmtId="0" fontId="9" fillId="0" borderId="12" xfId="0" applyFont="1" applyBorder="1" applyAlignment="1">
      <alignment/>
    </xf>
    <xf numFmtId="0" fontId="10" fillId="0" borderId="0" xfId="53" applyFont="1" applyFill="1" applyBorder="1" applyProtection="1">
      <alignment/>
      <protection locked="0"/>
    </xf>
    <xf numFmtId="0" fontId="10" fillId="0" borderId="0" xfId="53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 horizontal="right"/>
    </xf>
    <xf numFmtId="4" fontId="9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0" xfId="53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/>
    </xf>
    <xf numFmtId="4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0" fontId="9" fillId="0" borderId="0" xfId="53" applyFont="1" applyFill="1" applyAlignment="1">
      <alignment horizontal="left"/>
      <protection/>
    </xf>
    <xf numFmtId="4" fontId="9" fillId="0" borderId="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28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4" fontId="12" fillId="0" borderId="0" xfId="0" applyNumberFormat="1" applyFont="1" applyAlignment="1">
      <alignment/>
    </xf>
    <xf numFmtId="2" fontId="15" fillId="33" borderId="0" xfId="0" applyNumberFormat="1" applyFont="1" applyFill="1" applyBorder="1" applyAlignment="1">
      <alignment/>
    </xf>
    <xf numFmtId="0" fontId="29" fillId="33" borderId="0" xfId="0" applyFont="1" applyFill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/>
    </xf>
    <xf numFmtId="2" fontId="14" fillId="33" borderId="0" xfId="0" applyNumberFormat="1" applyFont="1" applyFill="1" applyBorder="1" applyAlignment="1">
      <alignment horizontal="center"/>
    </xf>
    <xf numFmtId="2" fontId="24" fillId="33" borderId="0" xfId="0" applyNumberFormat="1" applyFont="1" applyFill="1" applyBorder="1" applyAlignment="1" applyProtection="1">
      <alignment horizontal="center"/>
      <protection locked="0"/>
    </xf>
    <xf numFmtId="2" fontId="14" fillId="33" borderId="21" xfId="0" applyNumberFormat="1" applyFont="1" applyFill="1" applyBorder="1" applyAlignment="1">
      <alignment horizontal="center"/>
    </xf>
    <xf numFmtId="4" fontId="14" fillId="33" borderId="32" xfId="0" applyNumberFormat="1" applyFont="1" applyFill="1" applyBorder="1" applyAlignment="1">
      <alignment horizontal="center"/>
    </xf>
    <xf numFmtId="0" fontId="19" fillId="0" borderId="0" xfId="0" applyFont="1" applyAlignment="1">
      <alignment wrapText="1"/>
    </xf>
    <xf numFmtId="0" fontId="15" fillId="33" borderId="0" xfId="0" applyFont="1" applyFill="1" applyAlignment="1">
      <alignment wrapText="1"/>
    </xf>
    <xf numFmtId="4" fontId="8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29" fillId="33" borderId="0" xfId="0" applyFont="1" applyFill="1" applyAlignment="1">
      <alignment wrapText="1"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 horizontal="right"/>
    </xf>
    <xf numFmtId="0" fontId="4" fillId="33" borderId="0" xfId="52" applyFont="1" applyFill="1" applyBorder="1" applyAlignment="1">
      <alignment horizontal="center"/>
      <protection/>
    </xf>
    <xf numFmtId="4" fontId="27" fillId="33" borderId="0" xfId="52" applyNumberFormat="1" applyFont="1" applyFill="1" applyBorder="1" applyAlignment="1">
      <alignment horizontal="center"/>
      <protection/>
    </xf>
    <xf numFmtId="0" fontId="29" fillId="33" borderId="0" xfId="0" applyFont="1" applyFill="1" applyAlignment="1">
      <alignment horizontal="right"/>
    </xf>
    <xf numFmtId="4" fontId="27" fillId="33" borderId="0" xfId="52" applyNumberFormat="1" applyFont="1" applyFill="1" applyBorder="1" applyAlignment="1">
      <alignment/>
      <protection/>
    </xf>
    <xf numFmtId="0" fontId="26" fillId="33" borderId="0" xfId="0" applyFont="1" applyFill="1" applyAlignment="1">
      <alignment/>
    </xf>
    <xf numFmtId="4" fontId="29" fillId="33" borderId="0" xfId="0" applyNumberFormat="1" applyFont="1" applyFill="1" applyAlignment="1">
      <alignment/>
    </xf>
    <xf numFmtId="0" fontId="5" fillId="33" borderId="0" xfId="52" applyFont="1" applyFill="1" applyBorder="1" applyAlignment="1">
      <alignment horizontal="center"/>
      <protection/>
    </xf>
    <xf numFmtId="2" fontId="17" fillId="33" borderId="0" xfId="0" applyNumberFormat="1" applyFont="1" applyFill="1" applyAlignment="1">
      <alignment/>
    </xf>
    <xf numFmtId="0" fontId="28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" fontId="14" fillId="33" borderId="10" xfId="0" applyNumberFormat="1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7" fillId="33" borderId="0" xfId="0" applyNumberFormat="1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wrapText="1"/>
    </xf>
    <xf numFmtId="4" fontId="4" fillId="33" borderId="0" xfId="0" applyNumberFormat="1" applyFont="1" applyFill="1" applyBorder="1" applyAlignment="1">
      <alignment horizontal="center"/>
    </xf>
    <xf numFmtId="0" fontId="29" fillId="33" borderId="0" xfId="0" applyFont="1" applyFill="1" applyAlignment="1">
      <alignment vertical="justify" wrapText="1"/>
    </xf>
    <xf numFmtId="14" fontId="12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4" fontId="16" fillId="33" borderId="0" xfId="0" applyNumberFormat="1" applyFont="1" applyFill="1" applyAlignment="1">
      <alignment horizontal="center"/>
    </xf>
    <xf numFmtId="0" fontId="16" fillId="33" borderId="0" xfId="0" applyFont="1" applyFill="1" applyBorder="1" applyAlignment="1">
      <alignment/>
    </xf>
    <xf numFmtId="0" fontId="16" fillId="33" borderId="0" xfId="0" applyFont="1" applyFill="1" applyBorder="1" applyAlignment="1">
      <alignment wrapText="1"/>
    </xf>
    <xf numFmtId="0" fontId="7" fillId="33" borderId="0" xfId="0" applyFont="1" applyFill="1" applyBorder="1" applyAlignment="1">
      <alignment/>
    </xf>
    <xf numFmtId="4" fontId="16" fillId="33" borderId="0" xfId="0" applyNumberFormat="1" applyFont="1" applyFill="1" applyBorder="1" applyAlignment="1">
      <alignment/>
    </xf>
    <xf numFmtId="0" fontId="7" fillId="33" borderId="0" xfId="52" applyFont="1" applyFill="1" applyBorder="1">
      <alignment/>
      <protection/>
    </xf>
    <xf numFmtId="0" fontId="7" fillId="33" borderId="0" xfId="52" applyFont="1" applyFill="1" applyBorder="1" applyAlignment="1">
      <alignment/>
      <protection/>
    </xf>
    <xf numFmtId="4" fontId="16" fillId="33" borderId="0" xfId="0" applyNumberFormat="1" applyFont="1" applyFill="1" applyBorder="1" applyAlignment="1">
      <alignment horizontal="center"/>
    </xf>
    <xf numFmtId="0" fontId="19" fillId="33" borderId="0" xfId="0" applyFont="1" applyFill="1" applyAlignment="1">
      <alignment wrapText="1"/>
    </xf>
    <xf numFmtId="0" fontId="9" fillId="33" borderId="0" xfId="0" applyFont="1" applyFill="1" applyAlignment="1">
      <alignment/>
    </xf>
    <xf numFmtId="4" fontId="19" fillId="33" borderId="0" xfId="0" applyNumberFormat="1" applyFont="1" applyFill="1" applyAlignment="1">
      <alignment/>
    </xf>
    <xf numFmtId="0" fontId="9" fillId="0" borderId="33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2" fontId="4" fillId="33" borderId="0" xfId="0" applyNumberFormat="1" applyFont="1" applyFill="1" applyBorder="1" applyAlignment="1">
      <alignment horizontal="center"/>
    </xf>
    <xf numFmtId="0" fontId="27" fillId="33" borderId="0" xfId="52" applyFont="1" applyFill="1" applyBorder="1" applyAlignment="1">
      <alignment horizontal="center"/>
      <protection/>
    </xf>
    <xf numFmtId="4" fontId="4" fillId="33" borderId="0" xfId="52" applyNumberFormat="1" applyFont="1" applyFill="1" applyBorder="1" applyAlignment="1">
      <alignment horizontal="center"/>
      <protection/>
    </xf>
    <xf numFmtId="2" fontId="8" fillId="33" borderId="17" xfId="0" applyNumberFormat="1" applyFont="1" applyFill="1" applyBorder="1" applyAlignment="1">
      <alignment horizontal="center"/>
    </xf>
    <xf numFmtId="4" fontId="8" fillId="33" borderId="17" xfId="0" applyNumberFormat="1" applyFont="1" applyFill="1" applyBorder="1" applyAlignment="1">
      <alignment horizontal="center"/>
    </xf>
    <xf numFmtId="0" fontId="29" fillId="33" borderId="1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vertical="center"/>
    </xf>
    <xf numFmtId="4" fontId="29" fillId="33" borderId="10" xfId="0" applyNumberFormat="1" applyFont="1" applyFill="1" applyBorder="1" applyAlignment="1">
      <alignment horizontal="center" vertical="center"/>
    </xf>
    <xf numFmtId="4" fontId="27" fillId="33" borderId="10" xfId="52" applyNumberFormat="1" applyFont="1" applyFill="1" applyBorder="1" applyAlignment="1">
      <alignment horizontal="center" vertical="center" wrapText="1"/>
      <protection/>
    </xf>
    <xf numFmtId="1" fontId="26" fillId="33" borderId="10" xfId="0" applyNumberFormat="1" applyFont="1" applyFill="1" applyBorder="1" applyAlignment="1">
      <alignment horizontal="center" vertical="center"/>
    </xf>
    <xf numFmtId="1" fontId="29" fillId="33" borderId="10" xfId="0" applyNumberFormat="1" applyFont="1" applyFill="1" applyBorder="1" applyAlignment="1">
      <alignment horizontal="center" vertical="center"/>
    </xf>
    <xf numFmtId="3" fontId="26" fillId="33" borderId="10" xfId="52" applyNumberFormat="1" applyFont="1" applyFill="1" applyBorder="1" applyAlignment="1">
      <alignment horizontal="center" vertical="center"/>
      <protection/>
    </xf>
    <xf numFmtId="1" fontId="26" fillId="33" borderId="10" xfId="52" applyNumberFormat="1" applyFont="1" applyFill="1" applyBorder="1" applyAlignment="1">
      <alignment horizontal="center" vertical="center"/>
      <protection/>
    </xf>
    <xf numFmtId="0" fontId="30" fillId="33" borderId="10" xfId="0" applyFont="1" applyFill="1" applyBorder="1" applyAlignment="1">
      <alignment wrapText="1"/>
    </xf>
    <xf numFmtId="1" fontId="27" fillId="33" borderId="10" xfId="52" applyNumberFormat="1" applyFont="1" applyFill="1" applyBorder="1" applyAlignment="1">
      <alignment horizontal="center" vertical="center"/>
      <protection/>
    </xf>
    <xf numFmtId="4" fontId="26" fillId="33" borderId="24" xfId="52" applyNumberFormat="1" applyFont="1" applyFill="1" applyBorder="1" applyAlignment="1">
      <alignment horizontal="center" vertical="top" wrapText="1"/>
      <protection/>
    </xf>
    <xf numFmtId="0" fontId="26" fillId="33" borderId="24" xfId="52" applyFont="1" applyFill="1" applyBorder="1" applyAlignment="1">
      <alignment horizontal="center" vertical="top" wrapText="1"/>
      <protection/>
    </xf>
    <xf numFmtId="2" fontId="30" fillId="33" borderId="10" xfId="0" applyNumberFormat="1" applyFont="1" applyFill="1" applyBorder="1" applyAlignment="1">
      <alignment horizontal="left" vertical="top" wrapText="1"/>
    </xf>
    <xf numFmtId="4" fontId="26" fillId="33" borderId="10" xfId="52" applyNumberFormat="1" applyFont="1" applyFill="1" applyBorder="1" applyAlignment="1">
      <alignment horizontal="center" vertical="top" wrapText="1"/>
      <protection/>
    </xf>
    <xf numFmtId="0" fontId="26" fillId="33" borderId="10" xfId="52" applyFont="1" applyFill="1" applyBorder="1" applyAlignment="1">
      <alignment horizontal="center" vertical="top" wrapText="1"/>
      <protection/>
    </xf>
    <xf numFmtId="4" fontId="11" fillId="33" borderId="34" xfId="52" applyNumberFormat="1" applyFont="1" applyFill="1" applyBorder="1" applyAlignment="1">
      <alignment horizontal="center" vertical="center" wrapText="1"/>
      <protection/>
    </xf>
    <xf numFmtId="4" fontId="11" fillId="33" borderId="35" xfId="52" applyNumberFormat="1" applyFont="1" applyFill="1" applyBorder="1" applyAlignment="1">
      <alignment horizontal="center" vertical="center" wrapText="1"/>
      <protection/>
    </xf>
    <xf numFmtId="4" fontId="7" fillId="33" borderId="35" xfId="52" applyNumberFormat="1" applyFont="1" applyFill="1" applyBorder="1" applyAlignment="1">
      <alignment horizontal="center" vertical="center" wrapText="1"/>
      <protection/>
    </xf>
    <xf numFmtId="0" fontId="24" fillId="33" borderId="36" xfId="0" applyFont="1" applyFill="1" applyBorder="1" applyAlignment="1">
      <alignment/>
    </xf>
    <xf numFmtId="0" fontId="8" fillId="33" borderId="19" xfId="0" applyFont="1" applyFill="1" applyBorder="1" applyAlignment="1">
      <alignment horizontal="center" wrapText="1"/>
    </xf>
    <xf numFmtId="4" fontId="8" fillId="33" borderId="29" xfId="0" applyNumberFormat="1" applyFont="1" applyFill="1" applyBorder="1" applyAlignment="1">
      <alignment horizontal="center"/>
    </xf>
    <xf numFmtId="2" fontId="8" fillId="33" borderId="19" xfId="0" applyNumberFormat="1" applyFont="1" applyFill="1" applyBorder="1" applyAlignment="1">
      <alignment horizontal="center"/>
    </xf>
    <xf numFmtId="0" fontId="25" fillId="33" borderId="37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0" borderId="0" xfId="0" applyFont="1" applyAlignment="1">
      <alignment horizontal="center"/>
    </xf>
    <xf numFmtId="4" fontId="24" fillId="33" borderId="10" xfId="0" applyNumberFormat="1" applyFont="1" applyFill="1" applyBorder="1" applyAlignment="1">
      <alignment horizontal="center" wrapText="1"/>
    </xf>
    <xf numFmtId="184" fontId="21" fillId="0" borderId="0" xfId="0" applyNumberFormat="1" applyFont="1" applyAlignment="1">
      <alignment/>
    </xf>
    <xf numFmtId="184" fontId="25" fillId="0" borderId="0" xfId="0" applyNumberFormat="1" applyFont="1" applyAlignment="1">
      <alignment/>
    </xf>
    <xf numFmtId="0" fontId="14" fillId="33" borderId="10" xfId="0" applyFont="1" applyFill="1" applyBorder="1" applyAlignment="1">
      <alignment horizontal="center" vertical="center"/>
    </xf>
    <xf numFmtId="4" fontId="14" fillId="33" borderId="19" xfId="0" applyNumberFormat="1" applyFont="1" applyFill="1" applyBorder="1" applyAlignment="1">
      <alignment horizontal="center" vertical="center"/>
    </xf>
    <xf numFmtId="4" fontId="14" fillId="33" borderId="29" xfId="0" applyNumberFormat="1" applyFont="1" applyFill="1" applyBorder="1" applyAlignment="1">
      <alignment horizontal="center" vertical="center"/>
    </xf>
    <xf numFmtId="2" fontId="14" fillId="33" borderId="29" xfId="0" applyNumberFormat="1" applyFont="1" applyFill="1" applyBorder="1" applyAlignment="1">
      <alignment horizontal="center" vertical="center"/>
    </xf>
    <xf numFmtId="2" fontId="14" fillId="33" borderId="19" xfId="0" applyNumberFormat="1" applyFont="1" applyFill="1" applyBorder="1" applyAlignment="1">
      <alignment horizontal="center" vertical="center"/>
    </xf>
    <xf numFmtId="184" fontId="24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4" fontId="8" fillId="33" borderId="19" xfId="0" applyNumberFormat="1" applyFont="1" applyFill="1" applyBorder="1" applyAlignment="1">
      <alignment horizontal="left" vertical="center"/>
    </xf>
    <xf numFmtId="4" fontId="14" fillId="33" borderId="38" xfId="0" applyNumberFormat="1" applyFont="1" applyFill="1" applyBorder="1" applyAlignment="1">
      <alignment horizont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24" fillId="33" borderId="19" xfId="0" applyFont="1" applyFill="1" applyBorder="1" applyAlignment="1">
      <alignment/>
    </xf>
    <xf numFmtId="0" fontId="8" fillId="33" borderId="19" xfId="0" applyFont="1" applyFill="1" applyBorder="1" applyAlignment="1">
      <alignment wrapText="1"/>
    </xf>
    <xf numFmtId="0" fontId="8" fillId="33" borderId="19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wrapText="1"/>
    </xf>
    <xf numFmtId="4" fontId="8" fillId="33" borderId="10" xfId="0" applyNumberFormat="1" applyFont="1" applyFill="1" applyBorder="1" applyAlignment="1" applyProtection="1">
      <alignment horizontal="center" vertical="center"/>
      <protection locked="0"/>
    </xf>
    <xf numFmtId="2" fontId="24" fillId="33" borderId="10" xfId="0" applyNumberFormat="1" applyFont="1" applyFill="1" applyBorder="1" applyAlignment="1">
      <alignment horizontal="center" vertical="center"/>
    </xf>
    <xf numFmtId="0" fontId="8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center" vertical="center"/>
    </xf>
    <xf numFmtId="2" fontId="14" fillId="33" borderId="10" xfId="0" applyNumberFormat="1" applyFont="1" applyFill="1" applyBorder="1" applyAlignment="1">
      <alignment horizontal="center" vertical="center"/>
    </xf>
    <xf numFmtId="4" fontId="14" fillId="33" borderId="10" xfId="0" applyNumberFormat="1" applyFont="1" applyFill="1" applyBorder="1" applyAlignment="1">
      <alignment horizontal="center" vertical="center"/>
    </xf>
    <xf numFmtId="4" fontId="8" fillId="33" borderId="17" xfId="0" applyNumberFormat="1" applyFont="1" applyFill="1" applyBorder="1" applyAlignment="1">
      <alignment horizontal="center" vertical="center"/>
    </xf>
    <xf numFmtId="4" fontId="14" fillId="33" borderId="17" xfId="0" applyNumberFormat="1" applyFont="1" applyFill="1" applyBorder="1" applyAlignment="1">
      <alignment horizontal="center"/>
    </xf>
    <xf numFmtId="0" fontId="24" fillId="33" borderId="19" xfId="0" applyFont="1" applyFill="1" applyBorder="1" applyAlignment="1">
      <alignment horizontal="center" wrapText="1"/>
    </xf>
    <xf numFmtId="4" fontId="24" fillId="33" borderId="19" xfId="0" applyNumberFormat="1" applyFont="1" applyFill="1" applyBorder="1" applyAlignment="1">
      <alignment horizontal="center" wrapText="1"/>
    </xf>
    <xf numFmtId="0" fontId="24" fillId="33" borderId="10" xfId="0" applyFont="1" applyFill="1" applyBorder="1" applyAlignment="1">
      <alignment/>
    </xf>
    <xf numFmtId="0" fontId="24" fillId="33" borderId="10" xfId="0" applyFont="1" applyFill="1" applyBorder="1" applyAlignment="1">
      <alignment horizontal="center" wrapText="1"/>
    </xf>
    <xf numFmtId="2" fontId="24" fillId="33" borderId="10" xfId="0" applyNumberFormat="1" applyFont="1" applyFill="1" applyBorder="1" applyAlignment="1">
      <alignment horizontal="center" wrapText="1"/>
    </xf>
    <xf numFmtId="0" fontId="14" fillId="33" borderId="24" xfId="0" applyFont="1" applyFill="1" applyBorder="1" applyAlignment="1">
      <alignment/>
    </xf>
    <xf numFmtId="0" fontId="14" fillId="33" borderId="18" xfId="0" applyFont="1" applyFill="1" applyBorder="1" applyAlignment="1">
      <alignment wrapText="1"/>
    </xf>
    <xf numFmtId="4" fontId="14" fillId="33" borderId="10" xfId="0" applyNumberFormat="1" applyFont="1" applyFill="1" applyBorder="1" applyAlignment="1">
      <alignment/>
    </xf>
    <xf numFmtId="0" fontId="14" fillId="33" borderId="37" xfId="0" applyFont="1" applyFill="1" applyBorder="1" applyAlignment="1">
      <alignment horizontal="center"/>
    </xf>
    <xf numFmtId="4" fontId="14" fillId="33" borderId="37" xfId="0" applyNumberFormat="1" applyFont="1" applyFill="1" applyBorder="1" applyAlignment="1">
      <alignment horizontal="center"/>
    </xf>
    <xf numFmtId="4" fontId="14" fillId="33" borderId="37" xfId="0" applyNumberFormat="1" applyFont="1" applyFill="1" applyBorder="1" applyAlignment="1">
      <alignment/>
    </xf>
    <xf numFmtId="0" fontId="8" fillId="33" borderId="10" xfId="0" applyNumberFormat="1" applyFont="1" applyFill="1" applyBorder="1" applyAlignment="1">
      <alignment horizontal="center"/>
    </xf>
    <xf numFmtId="4" fontId="8" fillId="33" borderId="10" xfId="0" applyNumberFormat="1" applyFont="1" applyFill="1" applyBorder="1" applyAlignment="1">
      <alignment horizontal="left"/>
    </xf>
    <xf numFmtId="4" fontId="8" fillId="33" borderId="10" xfId="0" applyNumberFormat="1" applyFont="1" applyFill="1" applyBorder="1" applyAlignment="1">
      <alignment/>
    </xf>
    <xf numFmtId="2" fontId="68" fillId="33" borderId="28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justify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right"/>
    </xf>
    <xf numFmtId="49" fontId="10" fillId="0" borderId="10" xfId="0" applyNumberFormat="1" applyFont="1" applyFill="1" applyBorder="1" applyAlignment="1">
      <alignment horizontal="center"/>
    </xf>
    <xf numFmtId="0" fontId="9" fillId="33" borderId="0" xfId="0" applyFont="1" applyFill="1" applyAlignment="1">
      <alignment horizontal="left"/>
    </xf>
    <xf numFmtId="2" fontId="9" fillId="0" borderId="11" xfId="0" applyNumberFormat="1" applyFont="1" applyFill="1" applyBorder="1" applyAlignment="1">
      <alignment/>
    </xf>
    <xf numFmtId="9" fontId="9" fillId="0" borderId="10" xfId="52" applyNumberFormat="1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31" xfId="0" applyFont="1" applyFill="1" applyBorder="1" applyAlignment="1">
      <alignment horizontal="center" vertical="center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4" fontId="9" fillId="0" borderId="10" xfId="52" applyNumberFormat="1" applyFont="1" applyFill="1" applyBorder="1" applyAlignment="1">
      <alignment horizontal="center" vertical="center" wrapText="1"/>
      <protection/>
    </xf>
    <xf numFmtId="0" fontId="9" fillId="33" borderId="31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 applyProtection="1">
      <alignment/>
      <protection locked="0"/>
    </xf>
    <xf numFmtId="4" fontId="9" fillId="33" borderId="10" xfId="0" applyNumberFormat="1" applyFont="1" applyFill="1" applyBorder="1" applyAlignment="1">
      <alignment horizontal="center"/>
    </xf>
    <xf numFmtId="0" fontId="9" fillId="33" borderId="33" xfId="0" applyFont="1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9" fontId="9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horizontal="left" vertical="justify"/>
    </xf>
    <xf numFmtId="0" fontId="9" fillId="33" borderId="10" xfId="0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2" fontId="9" fillId="33" borderId="10" xfId="0" applyNumberFormat="1" applyFont="1" applyFill="1" applyBorder="1" applyAlignment="1">
      <alignment vertical="center"/>
    </xf>
    <xf numFmtId="2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9" fillId="33" borderId="10" xfId="0" applyFont="1" applyFill="1" applyBorder="1" applyAlignment="1">
      <alignment horizontal="left" wrapText="1"/>
    </xf>
    <xf numFmtId="4" fontId="9" fillId="33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Alignment="1">
      <alignment/>
    </xf>
    <xf numFmtId="0" fontId="9" fillId="33" borderId="10" xfId="52" applyFont="1" applyFill="1" applyBorder="1" applyAlignment="1">
      <alignment/>
      <protection/>
    </xf>
    <xf numFmtId="0" fontId="9" fillId="33" borderId="10" xfId="0" applyFont="1" applyFill="1" applyBorder="1" applyAlignment="1">
      <alignment vertical="justify"/>
    </xf>
    <xf numFmtId="0" fontId="9" fillId="33" borderId="17" xfId="0" applyFont="1" applyFill="1" applyBorder="1" applyAlignment="1">
      <alignment/>
    </xf>
    <xf numFmtId="0" fontId="9" fillId="33" borderId="17" xfId="0" applyFont="1" applyFill="1" applyBorder="1" applyAlignment="1">
      <alignment horizontal="center"/>
    </xf>
    <xf numFmtId="2" fontId="9" fillId="33" borderId="17" xfId="0" applyNumberFormat="1" applyFont="1" applyFill="1" applyBorder="1" applyAlignment="1">
      <alignment horizontal="center"/>
    </xf>
    <xf numFmtId="2" fontId="9" fillId="33" borderId="17" xfId="0" applyNumberFormat="1" applyFont="1" applyFill="1" applyBorder="1" applyAlignment="1">
      <alignment/>
    </xf>
    <xf numFmtId="2" fontId="9" fillId="33" borderId="17" xfId="0" applyNumberFormat="1" applyFont="1" applyFill="1" applyBorder="1" applyAlignment="1" applyProtection="1">
      <alignment horizontal="center" vertical="center"/>
      <protection locked="0"/>
    </xf>
    <xf numFmtId="4" fontId="9" fillId="33" borderId="17" xfId="0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2" fontId="10" fillId="33" borderId="21" xfId="0" applyNumberFormat="1" applyFont="1" applyFill="1" applyBorder="1" applyAlignment="1">
      <alignment horizontal="center"/>
    </xf>
    <xf numFmtId="0" fontId="9" fillId="33" borderId="32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10" fillId="33" borderId="19" xfId="52" applyFont="1" applyFill="1" applyBorder="1" applyAlignment="1">
      <alignment horizontal="left"/>
      <protection/>
    </xf>
    <xf numFmtId="2" fontId="10" fillId="33" borderId="19" xfId="52" applyNumberFormat="1" applyFont="1" applyFill="1" applyBorder="1" applyAlignment="1">
      <alignment horizontal="center"/>
      <protection/>
    </xf>
    <xf numFmtId="4" fontId="10" fillId="33" borderId="19" xfId="52" applyNumberFormat="1" applyFont="1" applyFill="1" applyBorder="1" applyAlignment="1">
      <alignment horizontal="center"/>
      <protection/>
    </xf>
    <xf numFmtId="0" fontId="9" fillId="33" borderId="41" xfId="0" applyFont="1" applyFill="1" applyBorder="1" applyAlignment="1">
      <alignment/>
    </xf>
    <xf numFmtId="4" fontId="10" fillId="0" borderId="10" xfId="52" applyNumberFormat="1" applyFont="1" applyFill="1" applyBorder="1" applyAlignment="1">
      <alignment horizontal="center"/>
      <protection/>
    </xf>
    <xf numFmtId="0" fontId="9" fillId="0" borderId="33" xfId="0" applyFont="1" applyFill="1" applyBorder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left"/>
    </xf>
    <xf numFmtId="4" fontId="10" fillId="0" borderId="17" xfId="52" applyNumberFormat="1" applyFont="1" applyFill="1" applyBorder="1" applyAlignment="1">
      <alignment horizontal="center"/>
      <protection/>
    </xf>
    <xf numFmtId="0" fontId="9" fillId="0" borderId="39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2" fontId="10" fillId="0" borderId="21" xfId="0" applyNumberFormat="1" applyFont="1" applyFill="1" applyBorder="1" applyAlignment="1">
      <alignment horizontal="center"/>
    </xf>
    <xf numFmtId="2" fontId="10" fillId="0" borderId="21" xfId="0" applyNumberFormat="1" applyFont="1" applyFill="1" applyBorder="1" applyAlignment="1">
      <alignment/>
    </xf>
    <xf numFmtId="4" fontId="10" fillId="0" borderId="21" xfId="0" applyNumberFormat="1" applyFont="1" applyFill="1" applyBorder="1" applyAlignment="1">
      <alignment horizontal="center"/>
    </xf>
    <xf numFmtId="0" fontId="9" fillId="0" borderId="32" xfId="0" applyFont="1" applyFill="1" applyBorder="1" applyAlignment="1">
      <alignment/>
    </xf>
    <xf numFmtId="0" fontId="9" fillId="0" borderId="0" xfId="52" applyFont="1" applyFill="1">
      <alignment/>
      <protection/>
    </xf>
    <xf numFmtId="0" fontId="9" fillId="0" borderId="0" xfId="52" applyFont="1" applyFill="1" applyAlignment="1">
      <alignment horizontal="center"/>
      <protection/>
    </xf>
    <xf numFmtId="0" fontId="9" fillId="0" borderId="0" xfId="53" applyFont="1" applyFill="1" applyAlignment="1">
      <alignment/>
      <protection/>
    </xf>
    <xf numFmtId="4" fontId="10" fillId="33" borderId="17" xfId="52" applyNumberFormat="1" applyFont="1" applyFill="1" applyBorder="1" applyAlignment="1">
      <alignment horizontal="center"/>
      <protection/>
    </xf>
    <xf numFmtId="4" fontId="10" fillId="0" borderId="19" xfId="52" applyNumberFormat="1" applyFont="1" applyFill="1" applyBorder="1" applyAlignment="1">
      <alignment horizontal="center"/>
      <protection/>
    </xf>
    <xf numFmtId="0" fontId="9" fillId="0" borderId="41" xfId="0" applyFont="1" applyFill="1" applyBorder="1" applyAlignment="1">
      <alignment/>
    </xf>
    <xf numFmtId="0" fontId="10" fillId="33" borderId="21" xfId="52" applyFont="1" applyFill="1" applyBorder="1" applyAlignment="1">
      <alignment horizontal="left"/>
      <protection/>
    </xf>
    <xf numFmtId="4" fontId="10" fillId="33" borderId="21" xfId="52" applyNumberFormat="1" applyFont="1" applyFill="1" applyBorder="1" applyAlignment="1">
      <alignment horizontal="center"/>
      <protection/>
    </xf>
    <xf numFmtId="0" fontId="14" fillId="33" borderId="24" xfId="0" applyFont="1" applyFill="1" applyBorder="1" applyAlignment="1">
      <alignment horizontal="left"/>
    </xf>
    <xf numFmtId="0" fontId="27" fillId="33" borderId="0" xfId="52" applyFont="1" applyFill="1" applyBorder="1" applyAlignment="1">
      <alignment wrapText="1"/>
      <protection/>
    </xf>
    <xf numFmtId="0" fontId="4" fillId="33" borderId="0" xfId="52" applyFont="1" applyFill="1" applyBorder="1" applyAlignment="1">
      <alignment wrapText="1"/>
      <protection/>
    </xf>
    <xf numFmtId="0" fontId="26" fillId="33" borderId="10" xfId="52" applyFont="1" applyFill="1" applyBorder="1" applyAlignment="1">
      <alignment wrapText="1"/>
      <protection/>
    </xf>
    <xf numFmtId="0" fontId="8" fillId="33" borderId="29" xfId="0" applyFont="1" applyFill="1" applyBorder="1" applyAlignment="1">
      <alignment wrapText="1"/>
    </xf>
    <xf numFmtId="0" fontId="8" fillId="33" borderId="24" xfId="0" applyFont="1" applyFill="1" applyBorder="1" applyAlignment="1">
      <alignment wrapText="1"/>
    </xf>
    <xf numFmtId="0" fontId="7" fillId="33" borderId="0" xfId="52" applyFont="1" applyFill="1" applyBorder="1" applyAlignment="1">
      <alignment wrapText="1"/>
      <protection/>
    </xf>
    <xf numFmtId="0" fontId="6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32" borderId="43" xfId="0" applyFont="1" applyFill="1" applyBorder="1" applyAlignment="1">
      <alignment/>
    </xf>
    <xf numFmtId="0" fontId="9" fillId="32" borderId="19" xfId="0" applyFont="1" applyFill="1" applyBorder="1" applyAlignment="1">
      <alignment horizontal="left"/>
    </xf>
    <xf numFmtId="0" fontId="9" fillId="32" borderId="19" xfId="0" applyFont="1" applyFill="1" applyBorder="1" applyAlignment="1">
      <alignment horizontal="center"/>
    </xf>
    <xf numFmtId="0" fontId="19" fillId="32" borderId="18" xfId="0" applyFont="1" applyFill="1" applyBorder="1" applyAlignment="1">
      <alignment/>
    </xf>
    <xf numFmtId="0" fontId="9" fillId="32" borderId="22" xfId="0" applyFont="1" applyFill="1" applyBorder="1" applyAlignment="1">
      <alignment horizontal="center" wrapText="1"/>
    </xf>
    <xf numFmtId="2" fontId="9" fillId="32" borderId="17" xfId="0" applyNumberFormat="1" applyFont="1" applyFill="1" applyBorder="1" applyAlignment="1">
      <alignment horizontal="center" vertical="center"/>
    </xf>
    <xf numFmtId="2" fontId="9" fillId="32" borderId="19" xfId="0" applyNumberFormat="1" applyFont="1" applyFill="1" applyBorder="1" applyAlignment="1">
      <alignment horizontal="center" vertical="center"/>
    </xf>
    <xf numFmtId="9" fontId="9" fillId="32" borderId="19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34" fillId="0" borderId="0" xfId="0" applyFont="1" applyFill="1" applyAlignment="1">
      <alignment/>
    </xf>
    <xf numFmtId="0" fontId="9" fillId="0" borderId="1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wrapText="1"/>
    </xf>
    <xf numFmtId="0" fontId="9" fillId="0" borderId="10" xfId="52" applyFont="1" applyFill="1" applyBorder="1" applyAlignment="1">
      <alignment/>
      <protection/>
    </xf>
    <xf numFmtId="0" fontId="19" fillId="32" borderId="44" xfId="0" applyFont="1" applyFill="1" applyBorder="1" applyAlignment="1">
      <alignment/>
    </xf>
    <xf numFmtId="0" fontId="9" fillId="32" borderId="37" xfId="0" applyFont="1" applyFill="1" applyBorder="1" applyAlignment="1">
      <alignment/>
    </xf>
    <xf numFmtId="184" fontId="69" fillId="33" borderId="0" xfId="0" applyNumberFormat="1" applyFont="1" applyFill="1" applyAlignment="1">
      <alignment/>
    </xf>
    <xf numFmtId="4" fontId="10" fillId="33" borderId="32" xfId="0" applyNumberFormat="1" applyFont="1" applyFill="1" applyBorder="1" applyAlignment="1">
      <alignment horizontal="center"/>
    </xf>
    <xf numFmtId="0" fontId="10" fillId="33" borderId="11" xfId="52" applyFont="1" applyFill="1" applyBorder="1" applyAlignment="1">
      <alignment horizontal="left"/>
      <protection/>
    </xf>
    <xf numFmtId="2" fontId="10" fillId="33" borderId="11" xfId="52" applyNumberFormat="1" applyFont="1" applyFill="1" applyBorder="1" applyAlignment="1">
      <alignment horizontal="right"/>
      <protection/>
    </xf>
    <xf numFmtId="0" fontId="10" fillId="33" borderId="43" xfId="52" applyFont="1" applyFill="1" applyBorder="1" applyAlignment="1">
      <alignment horizontal="left"/>
      <protection/>
    </xf>
    <xf numFmtId="4" fontId="9" fillId="33" borderId="19" xfId="52" applyNumberFormat="1" applyFont="1" applyFill="1" applyBorder="1" applyAlignment="1">
      <alignment horizontal="center"/>
      <protection/>
    </xf>
    <xf numFmtId="4" fontId="9" fillId="33" borderId="17" xfId="52" applyNumberFormat="1" applyFont="1" applyFill="1" applyBorder="1" applyAlignment="1">
      <alignment horizontal="center"/>
      <protection/>
    </xf>
    <xf numFmtId="0" fontId="10" fillId="33" borderId="45" xfId="52" applyFont="1" applyFill="1" applyBorder="1" applyAlignment="1">
      <alignment horizontal="left"/>
      <protection/>
    </xf>
    <xf numFmtId="0" fontId="10" fillId="33" borderId="46" xfId="52" applyFont="1" applyFill="1" applyBorder="1" applyAlignment="1">
      <alignment horizontal="left"/>
      <protection/>
    </xf>
    <xf numFmtId="4" fontId="10" fillId="33" borderId="32" xfId="52" applyNumberFormat="1" applyFont="1" applyFill="1" applyBorder="1" applyAlignment="1">
      <alignment horizontal="center"/>
      <protection/>
    </xf>
    <xf numFmtId="0" fontId="9" fillId="0" borderId="17" xfId="0" applyFont="1" applyFill="1" applyBorder="1" applyAlignment="1">
      <alignment horizontal="center"/>
    </xf>
    <xf numFmtId="2" fontId="10" fillId="32" borderId="21" xfId="0" applyNumberFormat="1" applyFont="1" applyFill="1" applyBorder="1" applyAlignment="1">
      <alignment/>
    </xf>
    <xf numFmtId="2" fontId="22" fillId="32" borderId="21" xfId="0" applyNumberFormat="1" applyFont="1" applyFill="1" applyBorder="1" applyAlignment="1">
      <alignment/>
    </xf>
    <xf numFmtId="4" fontId="22" fillId="32" borderId="32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0" fontId="9" fillId="0" borderId="0" xfId="52" applyFont="1">
      <alignment/>
      <protection/>
    </xf>
    <xf numFmtId="0" fontId="9" fillId="0" borderId="0" xfId="52" applyFont="1" applyAlignment="1">
      <alignment horizontal="center"/>
      <protection/>
    </xf>
    <xf numFmtId="2" fontId="19" fillId="0" borderId="0" xfId="0" applyNumberFormat="1" applyFont="1" applyAlignment="1">
      <alignment/>
    </xf>
    <xf numFmtId="0" fontId="19" fillId="32" borderId="31" xfId="0" applyFont="1" applyFill="1" applyBorder="1" applyAlignment="1">
      <alignment/>
    </xf>
    <xf numFmtId="0" fontId="19" fillId="32" borderId="47" xfId="0" applyFont="1" applyFill="1" applyBorder="1" applyAlignment="1">
      <alignment/>
    </xf>
    <xf numFmtId="0" fontId="19" fillId="0" borderId="31" xfId="0" applyFont="1" applyFill="1" applyBorder="1" applyAlignment="1">
      <alignment/>
    </xf>
    <xf numFmtId="0" fontId="19" fillId="0" borderId="47" xfId="0" applyFont="1" applyFill="1" applyBorder="1" applyAlignment="1">
      <alignment/>
    </xf>
    <xf numFmtId="0" fontId="34" fillId="0" borderId="31" xfId="0" applyFont="1" applyFill="1" applyBorder="1" applyAlignment="1">
      <alignment/>
    </xf>
    <xf numFmtId="0" fontId="34" fillId="0" borderId="47" xfId="0" applyFont="1" applyFill="1" applyBorder="1" applyAlignment="1">
      <alignment/>
    </xf>
    <xf numFmtId="0" fontId="19" fillId="0" borderId="48" xfId="0" applyFont="1" applyFill="1" applyBorder="1" applyAlignment="1">
      <alignment/>
    </xf>
    <xf numFmtId="0" fontId="19" fillId="32" borderId="40" xfId="0" applyFont="1" applyFill="1" applyBorder="1" applyAlignment="1">
      <alignment/>
    </xf>
    <xf numFmtId="0" fontId="19" fillId="33" borderId="47" xfId="0" applyFont="1" applyFill="1" applyBorder="1" applyAlignment="1">
      <alignment/>
    </xf>
    <xf numFmtId="0" fontId="19" fillId="32" borderId="42" xfId="0" applyFont="1" applyFill="1" applyBorder="1" applyAlignment="1">
      <alignment/>
    </xf>
    <xf numFmtId="0" fontId="19" fillId="32" borderId="49" xfId="0" applyFont="1" applyFill="1" applyBorder="1" applyAlignment="1">
      <alignment/>
    </xf>
    <xf numFmtId="0" fontId="19" fillId="32" borderId="36" xfId="0" applyFont="1" applyFill="1" applyBorder="1" applyAlignment="1">
      <alignment horizontal="center" vertical="center"/>
    </xf>
    <xf numFmtId="0" fontId="9" fillId="32" borderId="19" xfId="52" applyFont="1" applyFill="1" applyBorder="1" applyAlignment="1">
      <alignment horizontal="center" vertical="center" wrapText="1"/>
      <protection/>
    </xf>
    <xf numFmtId="4" fontId="9" fillId="32" borderId="19" xfId="52" applyNumberFormat="1" applyFont="1" applyFill="1" applyBorder="1" applyAlignment="1">
      <alignment horizontal="center" vertical="center" wrapText="1"/>
      <protection/>
    </xf>
    <xf numFmtId="0" fontId="19" fillId="32" borderId="48" xfId="0" applyFont="1" applyFill="1" applyBorder="1" applyAlignment="1">
      <alignment horizontal="center" vertical="center"/>
    </xf>
    <xf numFmtId="0" fontId="19" fillId="32" borderId="50" xfId="0" applyFont="1" applyFill="1" applyBorder="1" applyAlignment="1">
      <alignment vertical="center" wrapText="1"/>
    </xf>
    <xf numFmtId="0" fontId="9" fillId="32" borderId="15" xfId="53" applyFont="1" applyFill="1" applyBorder="1" applyAlignment="1">
      <alignment horizontal="center" vertical="center" wrapText="1"/>
      <protection/>
    </xf>
    <xf numFmtId="9" fontId="9" fillId="32" borderId="15" xfId="52" applyNumberFormat="1" applyFont="1" applyFill="1" applyBorder="1" applyAlignment="1">
      <alignment horizontal="center" vertical="center" wrapText="1"/>
      <protection/>
    </xf>
    <xf numFmtId="0" fontId="9" fillId="32" borderId="15" xfId="52" applyFont="1" applyFill="1" applyBorder="1" applyAlignment="1">
      <alignment horizontal="center" vertical="center" wrapText="1"/>
      <protection/>
    </xf>
    <xf numFmtId="0" fontId="9" fillId="32" borderId="21" xfId="52" applyFont="1" applyFill="1" applyBorder="1" applyAlignment="1">
      <alignment horizontal="center" vertical="center" wrapText="1"/>
      <protection/>
    </xf>
    <xf numFmtId="0" fontId="19" fillId="33" borderId="51" xfId="0" applyFont="1" applyFill="1" applyBorder="1" applyAlignment="1">
      <alignment/>
    </xf>
    <xf numFmtId="4" fontId="10" fillId="32" borderId="10" xfId="52" applyNumberFormat="1" applyFont="1" applyFill="1" applyBorder="1" applyAlignment="1">
      <alignment horizontal="center"/>
      <protection/>
    </xf>
    <xf numFmtId="0" fontId="69" fillId="32" borderId="10" xfId="0" applyFont="1" applyFill="1" applyBorder="1" applyAlignment="1">
      <alignment horizontal="left"/>
    </xf>
    <xf numFmtId="4" fontId="14" fillId="33" borderId="21" xfId="0" applyNumberFormat="1" applyFont="1" applyFill="1" applyBorder="1" applyAlignment="1">
      <alignment horizontal="center"/>
    </xf>
    <xf numFmtId="0" fontId="14" fillId="33" borderId="11" xfId="0" applyFont="1" applyFill="1" applyBorder="1" applyAlignment="1">
      <alignment wrapText="1"/>
    </xf>
    <xf numFmtId="0" fontId="14" fillId="33" borderId="43" xfId="0" applyFont="1" applyFill="1" applyBorder="1" applyAlignment="1">
      <alignment wrapText="1"/>
    </xf>
    <xf numFmtId="4" fontId="14" fillId="33" borderId="19" xfId="0" applyNumberFormat="1" applyFont="1" applyFill="1" applyBorder="1" applyAlignment="1">
      <alignment horizontal="center"/>
    </xf>
    <xf numFmtId="0" fontId="14" fillId="33" borderId="38" xfId="0" applyFont="1" applyFill="1" applyBorder="1" applyAlignment="1">
      <alignment/>
    </xf>
    <xf numFmtId="0" fontId="14" fillId="33" borderId="44" xfId="0" applyFont="1" applyFill="1" applyBorder="1" applyAlignment="1">
      <alignment/>
    </xf>
    <xf numFmtId="0" fontId="8" fillId="33" borderId="17" xfId="0" applyFont="1" applyFill="1" applyBorder="1" applyAlignment="1">
      <alignment horizontal="center" vertical="center"/>
    </xf>
    <xf numFmtId="2" fontId="14" fillId="33" borderId="21" xfId="0" applyNumberFormat="1" applyFont="1" applyFill="1" applyBorder="1" applyAlignment="1">
      <alignment horizontal="center" vertical="center"/>
    </xf>
    <xf numFmtId="4" fontId="8" fillId="33" borderId="21" xfId="0" applyNumberFormat="1" applyFont="1" applyFill="1" applyBorder="1" applyAlignment="1">
      <alignment horizontal="center" vertical="center"/>
    </xf>
    <xf numFmtId="0" fontId="15" fillId="33" borderId="18" xfId="0" applyFont="1" applyFill="1" applyBorder="1" applyAlignment="1">
      <alignment/>
    </xf>
    <xf numFmtId="2" fontId="14" fillId="33" borderId="17" xfId="0" applyNumberFormat="1" applyFont="1" applyFill="1" applyBorder="1" applyAlignment="1">
      <alignment horizontal="center"/>
    </xf>
    <xf numFmtId="0" fontId="14" fillId="33" borderId="21" xfId="0" applyFont="1" applyFill="1" applyBorder="1" applyAlignment="1">
      <alignment horizontal="center" vertical="center"/>
    </xf>
    <xf numFmtId="4" fontId="14" fillId="33" borderId="52" xfId="0" applyNumberFormat="1" applyFont="1" applyFill="1" applyBorder="1" applyAlignment="1">
      <alignment horizontal="center"/>
    </xf>
    <xf numFmtId="2" fontId="14" fillId="33" borderId="53" xfId="0" applyNumberFormat="1" applyFont="1" applyFill="1" applyBorder="1" applyAlignment="1">
      <alignment horizontal="center"/>
    </xf>
    <xf numFmtId="0" fontId="12" fillId="33" borderId="44" xfId="0" applyFont="1" applyFill="1" applyBorder="1" applyAlignment="1">
      <alignment/>
    </xf>
    <xf numFmtId="4" fontId="8" fillId="33" borderId="37" xfId="0" applyNumberFormat="1" applyFont="1" applyFill="1" applyBorder="1" applyAlignment="1">
      <alignment horizontal="left" vertical="center"/>
    </xf>
    <xf numFmtId="4" fontId="8" fillId="33" borderId="37" xfId="0" applyNumberFormat="1" applyFont="1" applyFill="1" applyBorder="1" applyAlignment="1">
      <alignment horizontal="center" vertical="center"/>
    </xf>
    <xf numFmtId="4" fontId="14" fillId="33" borderId="21" xfId="0" applyNumberFormat="1" applyFont="1" applyFill="1" applyBorder="1" applyAlignment="1">
      <alignment horizontal="center" vertical="center"/>
    </xf>
    <xf numFmtId="2" fontId="14" fillId="33" borderId="52" xfId="0" applyNumberFormat="1" applyFont="1" applyFill="1" applyBorder="1" applyAlignment="1">
      <alignment horizontal="center"/>
    </xf>
    <xf numFmtId="2" fontId="14" fillId="33" borderId="32" xfId="0" applyNumberFormat="1" applyFont="1" applyFill="1" applyBorder="1" applyAlignment="1">
      <alignment horizontal="center"/>
    </xf>
    <xf numFmtId="0" fontId="9" fillId="0" borderId="0" xfId="53" applyFont="1" applyFill="1" applyBorder="1" applyAlignment="1">
      <alignment horizontal="center"/>
      <protection/>
    </xf>
    <xf numFmtId="0" fontId="10" fillId="33" borderId="19" xfId="52" applyFont="1" applyFill="1" applyBorder="1" applyAlignment="1">
      <alignment horizontal="center"/>
      <protection/>
    </xf>
    <xf numFmtId="0" fontId="10" fillId="33" borderId="21" xfId="52" applyFont="1" applyFill="1" applyBorder="1" applyAlignment="1">
      <alignment horizontal="center"/>
      <protection/>
    </xf>
    <xf numFmtId="0" fontId="10" fillId="0" borderId="1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/>
    </xf>
    <xf numFmtId="0" fontId="9" fillId="0" borderId="54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33" borderId="10" xfId="0" applyFont="1" applyFill="1" applyBorder="1" applyAlignment="1">
      <alignment/>
    </xf>
    <xf numFmtId="0" fontId="9" fillId="0" borderId="14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0" borderId="0" xfId="0" applyFont="1" applyFill="1" applyAlignment="1">
      <alignment horizontal="center"/>
    </xf>
    <xf numFmtId="0" fontId="9" fillId="33" borderId="33" xfId="0" applyFont="1" applyFill="1" applyBorder="1" applyAlignment="1">
      <alignment/>
    </xf>
    <xf numFmtId="0" fontId="9" fillId="0" borderId="14" xfId="52" applyFont="1" applyFill="1" applyBorder="1" applyAlignment="1">
      <alignment horizontal="center" vertical="center" wrapText="1"/>
      <protection/>
    </xf>
    <xf numFmtId="0" fontId="9" fillId="0" borderId="1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9" fillId="33" borderId="10" xfId="0" applyFont="1" applyFill="1" applyBorder="1" applyAlignment="1">
      <alignment horizontal="left" vertical="center"/>
    </xf>
    <xf numFmtId="2" fontId="9" fillId="33" borderId="10" xfId="0" applyNumberFormat="1" applyFont="1" applyFill="1" applyBorder="1" applyAlignment="1">
      <alignment horizontal="center" vertical="center"/>
    </xf>
    <xf numFmtId="2" fontId="9" fillId="33" borderId="10" xfId="0" applyNumberFormat="1" applyFont="1" applyFill="1" applyBorder="1" applyAlignment="1">
      <alignment/>
    </xf>
    <xf numFmtId="0" fontId="10" fillId="33" borderId="35" xfId="0" applyFont="1" applyFill="1" applyBorder="1" applyAlignment="1">
      <alignment horizontal="left" wrapText="1"/>
    </xf>
    <xf numFmtId="0" fontId="10" fillId="33" borderId="46" xfId="0" applyFont="1" applyFill="1" applyBorder="1" applyAlignment="1">
      <alignment horizontal="left" wrapText="1"/>
    </xf>
    <xf numFmtId="0" fontId="10" fillId="33" borderId="56" xfId="0" applyFont="1" applyFill="1" applyBorder="1" applyAlignment="1">
      <alignment horizontal="left" wrapText="1"/>
    </xf>
    <xf numFmtId="0" fontId="10" fillId="33" borderId="21" xfId="0" applyFont="1" applyFill="1" applyBorder="1" applyAlignment="1">
      <alignment horizontal="left" wrapText="1"/>
    </xf>
    <xf numFmtId="0" fontId="10" fillId="33" borderId="17" xfId="52" applyFont="1" applyFill="1" applyBorder="1" applyAlignment="1">
      <alignment horizontal="left"/>
      <protection/>
    </xf>
    <xf numFmtId="4" fontId="9" fillId="0" borderId="14" xfId="53" applyNumberFormat="1" applyFont="1" applyFill="1" applyBorder="1" applyAlignment="1">
      <alignment horizontal="center" vertical="center" wrapText="1"/>
      <protection/>
    </xf>
    <xf numFmtId="4" fontId="9" fillId="0" borderId="10" xfId="53" applyNumberFormat="1" applyFont="1" applyFill="1" applyBorder="1" applyAlignment="1">
      <alignment horizontal="center" vertical="center" wrapText="1"/>
      <protection/>
    </xf>
    <xf numFmtId="0" fontId="10" fillId="0" borderId="35" xfId="0" applyFont="1" applyFill="1" applyBorder="1" applyAlignment="1">
      <alignment horizontal="left" wrapText="1"/>
    </xf>
    <xf numFmtId="0" fontId="10" fillId="0" borderId="46" xfId="0" applyFont="1" applyFill="1" applyBorder="1" applyAlignment="1">
      <alignment horizontal="left" wrapText="1"/>
    </xf>
    <xf numFmtId="0" fontId="10" fillId="0" borderId="19" xfId="52" applyFont="1" applyFill="1" applyBorder="1" applyAlignment="1">
      <alignment horizontal="left"/>
      <protection/>
    </xf>
    <xf numFmtId="0" fontId="9" fillId="0" borderId="19" xfId="0" applyFont="1" applyFill="1" applyBorder="1" applyAlignment="1">
      <alignment horizontal="left"/>
    </xf>
    <xf numFmtId="0" fontId="9" fillId="0" borderId="11" xfId="0" applyFont="1" applyFill="1" applyBorder="1" applyAlignment="1" applyProtection="1">
      <alignment horizontal="center"/>
      <protection locked="0"/>
    </xf>
    <xf numFmtId="0" fontId="9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9" fontId="9" fillId="33" borderId="10" xfId="0" applyNumberFormat="1" applyFont="1" applyFill="1" applyBorder="1" applyAlignment="1">
      <alignment/>
    </xf>
    <xf numFmtId="2" fontId="9" fillId="33" borderId="10" xfId="0" applyNumberFormat="1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4" fillId="33" borderId="18" xfId="0" applyFont="1" applyFill="1" applyBorder="1" applyAlignment="1">
      <alignment horizontal="center"/>
    </xf>
    <xf numFmtId="0" fontId="14" fillId="33" borderId="57" xfId="0" applyFont="1" applyFill="1" applyBorder="1" applyAlignment="1">
      <alignment horizontal="center"/>
    </xf>
    <xf numFmtId="0" fontId="14" fillId="33" borderId="58" xfId="0" applyFont="1" applyFill="1" applyBorder="1" applyAlignment="1">
      <alignment horizontal="center"/>
    </xf>
    <xf numFmtId="0" fontId="14" fillId="33" borderId="59" xfId="0" applyFont="1" applyFill="1" applyBorder="1" applyAlignment="1">
      <alignment horizontal="center"/>
    </xf>
    <xf numFmtId="0" fontId="11" fillId="33" borderId="60" xfId="52" applyFont="1" applyFill="1" applyBorder="1" applyAlignment="1">
      <alignment horizontal="center" vertical="center" wrapText="1"/>
      <protection/>
    </xf>
    <xf numFmtId="0" fontId="11" fillId="33" borderId="61" xfId="52" applyFont="1" applyFill="1" applyBorder="1" applyAlignment="1">
      <alignment horizontal="center" vertical="center" wrapText="1"/>
      <protection/>
    </xf>
    <xf numFmtId="0" fontId="32" fillId="33" borderId="35" xfId="0" applyFont="1" applyFill="1" applyBorder="1" applyAlignment="1">
      <alignment horizontal="center"/>
    </xf>
    <xf numFmtId="0" fontId="32" fillId="33" borderId="46" xfId="0" applyFont="1" applyFill="1" applyBorder="1" applyAlignment="1">
      <alignment horizontal="center"/>
    </xf>
    <xf numFmtId="4" fontId="11" fillId="33" borderId="35" xfId="52" applyNumberFormat="1" applyFont="1" applyFill="1" applyBorder="1" applyAlignment="1">
      <alignment horizontal="center" vertical="center" wrapText="1"/>
      <protection/>
    </xf>
    <xf numFmtId="4" fontId="11" fillId="33" borderId="45" xfId="52" applyNumberFormat="1" applyFont="1" applyFill="1" applyBorder="1" applyAlignment="1">
      <alignment horizontal="center" vertical="center" wrapText="1"/>
      <protection/>
    </xf>
    <xf numFmtId="4" fontId="11" fillId="33" borderId="53" xfId="52" applyNumberFormat="1" applyFont="1" applyFill="1" applyBorder="1" applyAlignment="1">
      <alignment horizontal="center" vertical="center" wrapText="1"/>
      <protection/>
    </xf>
    <xf numFmtId="0" fontId="11" fillId="33" borderId="60" xfId="53" applyFont="1" applyFill="1" applyBorder="1" applyAlignment="1">
      <alignment horizontal="center" vertical="center" wrapText="1"/>
      <protection/>
    </xf>
    <xf numFmtId="0" fontId="11" fillId="33" borderId="61" xfId="53" applyFont="1" applyFill="1" applyBorder="1" applyAlignment="1">
      <alignment horizontal="center" vertical="center" wrapText="1"/>
      <protection/>
    </xf>
    <xf numFmtId="0" fontId="70" fillId="33" borderId="60" xfId="0" applyFont="1" applyFill="1" applyBorder="1" applyAlignment="1">
      <alignment horizontal="center" vertical="center" wrapText="1"/>
    </xf>
    <xf numFmtId="0" fontId="70" fillId="33" borderId="61" xfId="0" applyFont="1" applyFill="1" applyBorder="1" applyAlignment="1">
      <alignment horizontal="center" vertical="center" wrapText="1"/>
    </xf>
    <xf numFmtId="4" fontId="11" fillId="33" borderId="60" xfId="53" applyNumberFormat="1" applyFont="1" applyFill="1" applyBorder="1" applyAlignment="1">
      <alignment horizontal="center" vertical="center" wrapText="1"/>
      <protection/>
    </xf>
    <xf numFmtId="4" fontId="11" fillId="33" borderId="61" xfId="53" applyNumberFormat="1" applyFont="1" applyFill="1" applyBorder="1" applyAlignment="1">
      <alignment horizontal="center" vertical="center" wrapText="1"/>
      <protection/>
    </xf>
    <xf numFmtId="0" fontId="10" fillId="33" borderId="35" xfId="52" applyFont="1" applyFill="1" applyBorder="1" applyAlignment="1">
      <alignment horizontal="center" vertical="center" wrapText="1"/>
      <protection/>
    </xf>
    <xf numFmtId="0" fontId="10" fillId="33" borderId="45" xfId="52" applyFont="1" applyFill="1" applyBorder="1" applyAlignment="1">
      <alignment horizontal="center" vertical="center" wrapText="1"/>
      <protection/>
    </xf>
    <xf numFmtId="0" fontId="10" fillId="33" borderId="53" xfId="52" applyFont="1" applyFill="1" applyBorder="1" applyAlignment="1">
      <alignment horizontal="center" vertical="center" wrapText="1"/>
      <protection/>
    </xf>
    <xf numFmtId="0" fontId="11" fillId="33" borderId="60" xfId="53" applyFont="1" applyFill="1" applyBorder="1" applyAlignment="1">
      <alignment vertical="center" wrapText="1"/>
      <protection/>
    </xf>
    <xf numFmtId="0" fontId="11" fillId="33" borderId="61" xfId="53" applyFont="1" applyFill="1" applyBorder="1" applyAlignment="1">
      <alignment vertical="center" wrapText="1"/>
      <protection/>
    </xf>
    <xf numFmtId="0" fontId="10" fillId="33" borderId="62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63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0" fontId="32" fillId="33" borderId="38" xfId="0" applyFont="1" applyFill="1" applyBorder="1" applyAlignment="1">
      <alignment horizontal="left"/>
    </xf>
    <xf numFmtId="0" fontId="32" fillId="33" borderId="44" xfId="0" applyFont="1" applyFill="1" applyBorder="1" applyAlignment="1">
      <alignment horizontal="left"/>
    </xf>
    <xf numFmtId="0" fontId="21" fillId="33" borderId="38" xfId="0" applyFont="1" applyFill="1" applyBorder="1" applyAlignment="1">
      <alignment horizontal="left"/>
    </xf>
    <xf numFmtId="0" fontId="21" fillId="33" borderId="12" xfId="0" applyFont="1" applyFill="1" applyBorder="1" applyAlignment="1">
      <alignment horizontal="left"/>
    </xf>
    <xf numFmtId="0" fontId="21" fillId="33" borderId="44" xfId="0" applyFont="1" applyFill="1" applyBorder="1" applyAlignment="1">
      <alignment horizontal="left"/>
    </xf>
    <xf numFmtId="2" fontId="4" fillId="33" borderId="0" xfId="0" applyNumberFormat="1" applyFont="1" applyFill="1" applyBorder="1" applyAlignment="1">
      <alignment horizontal="center"/>
    </xf>
    <xf numFmtId="0" fontId="33" fillId="33" borderId="35" xfId="0" applyFont="1" applyFill="1" applyBorder="1" applyAlignment="1">
      <alignment horizontal="left"/>
    </xf>
    <xf numFmtId="0" fontId="33" fillId="33" borderId="46" xfId="0" applyFont="1" applyFill="1" applyBorder="1" applyAlignment="1">
      <alignment horizontal="left"/>
    </xf>
    <xf numFmtId="0" fontId="14" fillId="33" borderId="35" xfId="53" applyFont="1" applyFill="1" applyBorder="1" applyAlignment="1">
      <alignment horizontal="center" vertical="center" wrapText="1"/>
      <protection/>
    </xf>
    <xf numFmtId="0" fontId="14" fillId="33" borderId="45" xfId="53" applyFont="1" applyFill="1" applyBorder="1" applyAlignment="1">
      <alignment horizontal="center" vertical="center" wrapText="1"/>
      <protection/>
    </xf>
    <xf numFmtId="0" fontId="14" fillId="33" borderId="53" xfId="53" applyFont="1" applyFill="1" applyBorder="1" applyAlignment="1">
      <alignment horizontal="center" vertical="center" wrapText="1"/>
      <protection/>
    </xf>
    <xf numFmtId="0" fontId="32" fillId="33" borderId="42" xfId="0" applyFont="1" applyFill="1" applyBorder="1" applyAlignment="1">
      <alignment horizontal="left"/>
    </xf>
    <xf numFmtId="0" fontId="32" fillId="33" borderId="64" xfId="0" applyFont="1" applyFill="1" applyBorder="1" applyAlignment="1">
      <alignment horizontal="left"/>
    </xf>
    <xf numFmtId="0" fontId="70" fillId="33" borderId="60" xfId="0" applyFont="1" applyFill="1" applyBorder="1" applyAlignment="1">
      <alignment horizontal="justify" vertical="center"/>
    </xf>
    <xf numFmtId="0" fontId="70" fillId="33" borderId="61" xfId="0" applyFont="1" applyFill="1" applyBorder="1" applyAlignment="1">
      <alignment horizontal="justify" vertical="center"/>
    </xf>
    <xf numFmtId="0" fontId="14" fillId="33" borderId="24" xfId="0" applyFont="1" applyFill="1" applyBorder="1" applyAlignment="1">
      <alignment horizontal="left" wrapText="1"/>
    </xf>
    <xf numFmtId="0" fontId="14" fillId="33" borderId="18" xfId="0" applyFont="1" applyFill="1" applyBorder="1" applyAlignment="1">
      <alignment horizontal="left" wrapText="1"/>
    </xf>
    <xf numFmtId="0" fontId="14" fillId="33" borderId="24" xfId="0" applyFont="1" applyFill="1" applyBorder="1" applyAlignment="1">
      <alignment horizontal="left"/>
    </xf>
    <xf numFmtId="0" fontId="14" fillId="33" borderId="18" xfId="0" applyFont="1" applyFill="1" applyBorder="1" applyAlignment="1">
      <alignment horizontal="left"/>
    </xf>
    <xf numFmtId="0" fontId="32" fillId="33" borderId="35" xfId="0" applyFont="1" applyFill="1" applyBorder="1" applyAlignment="1">
      <alignment horizontal="left"/>
    </xf>
    <xf numFmtId="0" fontId="32" fillId="33" borderId="46" xfId="0" applyFont="1" applyFill="1" applyBorder="1" applyAlignment="1">
      <alignment horizontal="left"/>
    </xf>
    <xf numFmtId="0" fontId="14" fillId="33" borderId="40" xfId="0" applyFont="1" applyFill="1" applyBorder="1" applyAlignment="1">
      <alignment horizontal="left"/>
    </xf>
    <xf numFmtId="0" fontId="10" fillId="33" borderId="35" xfId="0" applyFont="1" applyFill="1" applyBorder="1" applyAlignment="1">
      <alignment horizontal="center" wrapText="1"/>
    </xf>
    <xf numFmtId="0" fontId="10" fillId="33" borderId="45" xfId="0" applyFont="1" applyFill="1" applyBorder="1" applyAlignment="1">
      <alignment horizontal="center" wrapText="1"/>
    </xf>
    <xf numFmtId="0" fontId="10" fillId="33" borderId="53" xfId="0" applyFont="1" applyFill="1" applyBorder="1" applyAlignment="1">
      <alignment horizontal="center" wrapText="1"/>
    </xf>
    <xf numFmtId="0" fontId="29" fillId="33" borderId="0" xfId="0" applyFont="1" applyFill="1" applyBorder="1" applyAlignment="1" applyProtection="1">
      <alignment horizontal="right"/>
      <protection locked="0"/>
    </xf>
    <xf numFmtId="0" fontId="14" fillId="33" borderId="65" xfId="0" applyFont="1" applyFill="1" applyBorder="1" applyAlignment="1">
      <alignment horizontal="left"/>
    </xf>
    <xf numFmtId="0" fontId="14" fillId="33" borderId="12" xfId="0" applyFont="1" applyFill="1" applyBorder="1" applyAlignment="1">
      <alignment horizontal="left"/>
    </xf>
    <xf numFmtId="0" fontId="14" fillId="33" borderId="44" xfId="0" applyFont="1" applyFill="1" applyBorder="1" applyAlignment="1">
      <alignment horizontal="left"/>
    </xf>
    <xf numFmtId="0" fontId="14" fillId="33" borderId="22" xfId="0" applyFont="1" applyFill="1" applyBorder="1" applyAlignment="1">
      <alignment horizontal="left"/>
    </xf>
    <xf numFmtId="0" fontId="14" fillId="33" borderId="35" xfId="0" applyFont="1" applyFill="1" applyBorder="1" applyAlignment="1">
      <alignment horizontal="left"/>
    </xf>
    <xf numFmtId="0" fontId="14" fillId="33" borderId="46" xfId="0" applyFont="1" applyFill="1" applyBorder="1" applyAlignment="1">
      <alignment horizontal="left"/>
    </xf>
    <xf numFmtId="0" fontId="14" fillId="33" borderId="35" xfId="0" applyFont="1" applyFill="1" applyBorder="1" applyAlignment="1">
      <alignment horizontal="left" wrapText="1"/>
    </xf>
    <xf numFmtId="0" fontId="14" fillId="33" borderId="46" xfId="0" applyFont="1" applyFill="1" applyBorder="1" applyAlignment="1">
      <alignment horizontal="left" wrapText="1"/>
    </xf>
    <xf numFmtId="0" fontId="30" fillId="33" borderId="0" xfId="0" applyFont="1" applyFill="1" applyAlignment="1">
      <alignment horizontal="center"/>
    </xf>
    <xf numFmtId="0" fontId="30" fillId="33" borderId="0" xfId="0" applyFont="1" applyFill="1" applyAlignment="1">
      <alignment horizontal="center" wrapText="1"/>
    </xf>
    <xf numFmtId="4" fontId="31" fillId="33" borderId="0" xfId="0" applyNumberFormat="1" applyFont="1" applyFill="1" applyBorder="1" applyAlignment="1">
      <alignment horizontal="center"/>
    </xf>
    <xf numFmtId="4" fontId="4" fillId="33" borderId="0" xfId="52" applyNumberFormat="1" applyFont="1" applyFill="1" applyBorder="1" applyAlignment="1">
      <alignment horizontal="center"/>
      <protection/>
    </xf>
    <xf numFmtId="0" fontId="21" fillId="33" borderId="65" xfId="0" applyFont="1" applyFill="1" applyBorder="1" applyAlignment="1">
      <alignment horizontal="left"/>
    </xf>
    <xf numFmtId="4" fontId="14" fillId="33" borderId="0" xfId="52" applyNumberFormat="1" applyFont="1" applyFill="1" applyBorder="1" applyAlignment="1">
      <alignment horizontal="center"/>
      <protection/>
    </xf>
    <xf numFmtId="0" fontId="27" fillId="33" borderId="0" xfId="52" applyFont="1" applyFill="1" applyBorder="1" applyAlignment="1">
      <alignment horizontal="center"/>
      <protection/>
    </xf>
    <xf numFmtId="0" fontId="27" fillId="33" borderId="30" xfId="52" applyFont="1" applyFill="1" applyBorder="1" applyAlignment="1">
      <alignment horizontal="center"/>
      <protection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/>
    </xf>
    <xf numFmtId="4" fontId="19" fillId="0" borderId="11" xfId="0" applyNumberFormat="1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4" fontId="8" fillId="32" borderId="17" xfId="0" applyNumberFormat="1" applyFont="1" applyFill="1" applyBorder="1" applyAlignment="1">
      <alignment horizontal="center" wrapText="1"/>
    </xf>
    <xf numFmtId="4" fontId="0" fillId="32" borderId="19" xfId="0" applyNumberFormat="1" applyFill="1" applyBorder="1" applyAlignment="1">
      <alignment horizontal="center" wrapText="1"/>
    </xf>
    <xf numFmtId="4" fontId="11" fillId="32" borderId="25" xfId="0" applyNumberFormat="1" applyFont="1" applyFill="1" applyBorder="1" applyAlignment="1">
      <alignment horizontal="center"/>
    </xf>
    <xf numFmtId="4" fontId="0" fillId="32" borderId="23" xfId="0" applyNumberFormat="1" applyFill="1" applyBorder="1" applyAlignment="1">
      <alignment horizontal="center"/>
    </xf>
    <xf numFmtId="4" fontId="1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32" borderId="10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 horizontal="center" vertical="center"/>
    </xf>
    <xf numFmtId="4" fontId="9" fillId="32" borderId="26" xfId="53" applyNumberFormat="1" applyFont="1" applyFill="1" applyBorder="1" applyAlignment="1">
      <alignment horizontal="center" vertical="center" wrapText="1"/>
      <protection/>
    </xf>
    <xf numFmtId="4" fontId="9" fillId="32" borderId="38" xfId="53" applyNumberFormat="1" applyFont="1" applyFill="1" applyBorder="1" applyAlignment="1">
      <alignment horizontal="center" vertical="center" wrapText="1"/>
      <protection/>
    </xf>
    <xf numFmtId="0" fontId="9" fillId="32" borderId="28" xfId="53" applyFont="1" applyFill="1" applyBorder="1" applyAlignment="1">
      <alignment horizontal="center" vertical="center" wrapText="1"/>
      <protection/>
    </xf>
    <xf numFmtId="0" fontId="9" fillId="32" borderId="44" xfId="53" applyFont="1" applyFill="1" applyBorder="1" applyAlignment="1">
      <alignment horizontal="center" vertical="center" wrapText="1"/>
      <protection/>
    </xf>
    <xf numFmtId="0" fontId="9" fillId="32" borderId="14" xfId="53" applyFont="1" applyFill="1" applyBorder="1" applyAlignment="1">
      <alignment horizontal="center" vertical="center" wrapText="1"/>
      <protection/>
    </xf>
    <xf numFmtId="0" fontId="9" fillId="32" borderId="17" xfId="53" applyFont="1" applyFill="1" applyBorder="1" applyAlignment="1">
      <alignment horizontal="center" vertical="center" wrapText="1"/>
      <protection/>
    </xf>
    <xf numFmtId="4" fontId="9" fillId="32" borderId="14" xfId="53" applyNumberFormat="1" applyFont="1" applyFill="1" applyBorder="1" applyAlignment="1">
      <alignment horizontal="center" vertical="center" wrapText="1"/>
      <protection/>
    </xf>
    <xf numFmtId="4" fontId="9" fillId="32" borderId="17" xfId="53" applyNumberFormat="1" applyFont="1" applyFill="1" applyBorder="1" applyAlignment="1">
      <alignment horizontal="center" vertical="center" wrapText="1"/>
      <protection/>
    </xf>
    <xf numFmtId="0" fontId="9" fillId="32" borderId="17" xfId="0" applyFont="1" applyFill="1" applyBorder="1" applyAlignment="1">
      <alignment horizontal="left" wrapText="1"/>
    </xf>
    <xf numFmtId="0" fontId="0" fillId="32" borderId="19" xfId="0" applyFill="1" applyBorder="1" applyAlignment="1">
      <alignment horizontal="left" wrapText="1"/>
    </xf>
    <xf numFmtId="0" fontId="13" fillId="32" borderId="16" xfId="0" applyFont="1" applyFill="1" applyBorder="1" applyAlignment="1">
      <alignment horizontal="center" wrapText="1"/>
    </xf>
    <xf numFmtId="0" fontId="13" fillId="32" borderId="23" xfId="0" applyFont="1" applyFill="1" applyBorder="1" applyAlignment="1">
      <alignment horizontal="center" wrapText="1"/>
    </xf>
    <xf numFmtId="0" fontId="13" fillId="32" borderId="66" xfId="52" applyFont="1" applyFill="1" applyBorder="1" applyAlignment="1">
      <alignment horizontal="left"/>
      <protection/>
    </xf>
    <xf numFmtId="0" fontId="13" fillId="32" borderId="64" xfId="52" applyFont="1" applyFill="1" applyBorder="1" applyAlignment="1">
      <alignment horizontal="left"/>
      <protection/>
    </xf>
    <xf numFmtId="0" fontId="13" fillId="32" borderId="45" xfId="52" applyFont="1" applyFill="1" applyBorder="1" applyAlignment="1">
      <alignment horizontal="left"/>
      <protection/>
    </xf>
    <xf numFmtId="0" fontId="19" fillId="32" borderId="45" xfId="0" applyFont="1" applyFill="1" applyBorder="1" applyAlignment="1">
      <alignment horizontal="left"/>
    </xf>
    <xf numFmtId="0" fontId="19" fillId="32" borderId="46" xfId="0" applyFont="1" applyFill="1" applyBorder="1" applyAlignment="1">
      <alignment horizontal="left"/>
    </xf>
    <xf numFmtId="0" fontId="14" fillId="32" borderId="46" xfId="0" applyFont="1" applyFill="1" applyBorder="1" applyAlignment="1">
      <alignment horizontal="center" wrapText="1"/>
    </xf>
    <xf numFmtId="0" fontId="14" fillId="33" borderId="21" xfId="0" applyFont="1" applyFill="1" applyBorder="1" applyAlignment="1">
      <alignment horizontal="center" wrapText="1"/>
    </xf>
    <xf numFmtId="4" fontId="19" fillId="0" borderId="11" xfId="0" applyNumberFormat="1" applyFont="1" applyBorder="1" applyAlignment="1">
      <alignment horizontal="center"/>
    </xf>
    <xf numFmtId="0" fontId="11" fillId="32" borderId="17" xfId="0" applyFont="1" applyFill="1" applyBorder="1" applyAlignment="1">
      <alignment wrapText="1"/>
    </xf>
    <xf numFmtId="0" fontId="0" fillId="32" borderId="19" xfId="0" applyFill="1" applyBorder="1" applyAlignment="1">
      <alignment wrapText="1"/>
    </xf>
    <xf numFmtId="0" fontId="19" fillId="32" borderId="67" xfId="0" applyFont="1" applyFill="1" applyBorder="1" applyAlignment="1">
      <alignment horizontal="center"/>
    </xf>
    <xf numFmtId="0" fontId="19" fillId="32" borderId="28" xfId="0" applyFont="1" applyFill="1" applyBorder="1" applyAlignment="1">
      <alignment horizontal="center"/>
    </xf>
    <xf numFmtId="4" fontId="11" fillId="32" borderId="68" xfId="52" applyNumberFormat="1" applyFont="1" applyFill="1" applyBorder="1" applyAlignment="1">
      <alignment horizontal="center" vertical="center" wrapText="1"/>
      <protection/>
    </xf>
    <xf numFmtId="4" fontId="11" fillId="32" borderId="58" xfId="52" applyNumberFormat="1" applyFont="1" applyFill="1" applyBorder="1" applyAlignment="1">
      <alignment horizontal="center" vertical="center" wrapText="1"/>
      <protection/>
    </xf>
    <xf numFmtId="4" fontId="19" fillId="32" borderId="58" xfId="0" applyNumberFormat="1" applyFont="1" applyFill="1" applyBorder="1" applyAlignment="1">
      <alignment horizontal="center" vertical="center" wrapText="1"/>
    </xf>
    <xf numFmtId="4" fontId="19" fillId="32" borderId="69" xfId="0" applyNumberFormat="1" applyFont="1" applyFill="1" applyBorder="1" applyAlignment="1">
      <alignment horizontal="center" vertical="center" wrapText="1"/>
    </xf>
    <xf numFmtId="0" fontId="12" fillId="32" borderId="17" xfId="0" applyFont="1" applyFill="1" applyBorder="1" applyAlignment="1">
      <alignment wrapText="1"/>
    </xf>
    <xf numFmtId="0" fontId="71" fillId="32" borderId="10" xfId="0" applyFont="1" applyFill="1" applyBorder="1" applyAlignment="1">
      <alignment horizontal="left"/>
    </xf>
    <xf numFmtId="0" fontId="10" fillId="0" borderId="70" xfId="0" applyFont="1" applyFill="1" applyBorder="1" applyAlignment="1">
      <alignment horizontal="left" wrapText="1"/>
    </xf>
    <xf numFmtId="0" fontId="10" fillId="0" borderId="64" xfId="0" applyFont="1" applyFill="1" applyBorder="1" applyAlignment="1">
      <alignment horizontal="left" wrapText="1"/>
    </xf>
    <xf numFmtId="0" fontId="9" fillId="32" borderId="64" xfId="53" applyFont="1" applyFill="1" applyBorder="1" applyAlignment="1">
      <alignment horizontal="center" vertical="center" wrapText="1"/>
      <protection/>
    </xf>
    <xf numFmtId="0" fontId="9" fillId="32" borderId="15" xfId="53" applyFont="1" applyFill="1" applyBorder="1" applyAlignment="1">
      <alignment horizontal="center" vertical="center" wrapText="1"/>
      <protection/>
    </xf>
    <xf numFmtId="0" fontId="9" fillId="32" borderId="68" xfId="52" applyFont="1" applyFill="1" applyBorder="1" applyAlignment="1">
      <alignment horizontal="center" vertical="center" wrapText="1"/>
      <protection/>
    </xf>
    <xf numFmtId="0" fontId="9" fillId="32" borderId="58" xfId="52" applyFont="1" applyFill="1" applyBorder="1" applyAlignment="1">
      <alignment horizontal="center" vertical="center" wrapText="1"/>
      <protection/>
    </xf>
    <xf numFmtId="0" fontId="69" fillId="32" borderId="58" xfId="0" applyFont="1" applyFill="1" applyBorder="1" applyAlignment="1">
      <alignment horizontal="center" vertical="center" wrapText="1"/>
    </xf>
    <xf numFmtId="0" fontId="69" fillId="32" borderId="69" xfId="0" applyFont="1" applyFill="1" applyBorder="1" applyAlignment="1">
      <alignment horizontal="center" vertical="center" wrapText="1"/>
    </xf>
    <xf numFmtId="0" fontId="10" fillId="33" borderId="12" xfId="52" applyFont="1" applyFill="1" applyBorder="1" applyAlignment="1">
      <alignment horizontal="left"/>
      <protection/>
    </xf>
    <xf numFmtId="0" fontId="10" fillId="33" borderId="44" xfId="52" applyFont="1" applyFill="1" applyBorder="1" applyAlignment="1">
      <alignment horizontal="left"/>
      <protection/>
    </xf>
    <xf numFmtId="0" fontId="9" fillId="32" borderId="51" xfId="0" applyFont="1" applyFill="1" applyBorder="1" applyAlignment="1">
      <alignment/>
    </xf>
    <xf numFmtId="0" fontId="9" fillId="32" borderId="48" xfId="0" applyFont="1" applyFill="1" applyBorder="1" applyAlignment="1">
      <alignment/>
    </xf>
    <xf numFmtId="4" fontId="9" fillId="32" borderId="54" xfId="53" applyNumberFormat="1" applyFont="1" applyFill="1" applyBorder="1" applyAlignment="1">
      <alignment horizontal="center" vertical="center" wrapText="1"/>
      <protection/>
    </xf>
    <xf numFmtId="4" fontId="9" fillId="32" borderId="71" xfId="53" applyNumberFormat="1" applyFont="1" applyFill="1" applyBorder="1" applyAlignment="1">
      <alignment horizontal="center" vertical="center" wrapText="1"/>
      <protection/>
    </xf>
    <xf numFmtId="0" fontId="19" fillId="32" borderId="72" xfId="0" applyFont="1" applyFill="1" applyBorder="1" applyAlignment="1">
      <alignment horizontal="center" vertical="center"/>
    </xf>
    <xf numFmtId="0" fontId="19" fillId="32" borderId="49" xfId="0" applyFont="1" applyFill="1" applyBorder="1" applyAlignment="1">
      <alignment horizontal="center" vertical="center"/>
    </xf>
    <xf numFmtId="0" fontId="19" fillId="32" borderId="17" xfId="0" applyFont="1" applyFill="1" applyBorder="1" applyAlignment="1">
      <alignment/>
    </xf>
    <xf numFmtId="0" fontId="69" fillId="32" borderId="19" xfId="0" applyFont="1" applyFill="1" applyBorder="1" applyAlignment="1">
      <alignment/>
    </xf>
    <xf numFmtId="0" fontId="9" fillId="32" borderId="17" xfId="0" applyFont="1" applyFill="1" applyBorder="1" applyAlignment="1">
      <alignment horizontal="left" vertical="center"/>
    </xf>
    <xf numFmtId="0" fontId="9" fillId="32" borderId="19" xfId="0" applyFont="1" applyFill="1" applyBorder="1" applyAlignment="1">
      <alignment horizontal="left" vertical="center"/>
    </xf>
    <xf numFmtId="0" fontId="10" fillId="33" borderId="19" xfId="52" applyFont="1" applyFill="1" applyBorder="1" applyAlignment="1">
      <alignment horizontal="left"/>
      <protection/>
    </xf>
    <xf numFmtId="0" fontId="69" fillId="32" borderId="19" xfId="0" applyFont="1" applyFill="1" applyBorder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/>
      <protection locked="0"/>
    </xf>
    <xf numFmtId="2" fontId="9" fillId="32" borderId="17" xfId="0" applyNumberFormat="1" applyFont="1" applyFill="1" applyBorder="1" applyAlignment="1">
      <alignment horizontal="center" vertical="center"/>
    </xf>
    <xf numFmtId="2" fontId="9" fillId="32" borderId="19" xfId="0" applyNumberFormat="1" applyFont="1" applyFill="1" applyBorder="1" applyAlignment="1">
      <alignment horizontal="center" vertical="center"/>
    </xf>
    <xf numFmtId="4" fontId="9" fillId="32" borderId="17" xfId="0" applyNumberFormat="1" applyFont="1" applyFill="1" applyBorder="1" applyAlignment="1">
      <alignment horizontal="center" vertical="center"/>
    </xf>
    <xf numFmtId="4" fontId="9" fillId="32" borderId="19" xfId="0" applyNumberFormat="1" applyFont="1" applyFill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J100"/>
  <sheetViews>
    <sheetView zoomScale="80" zoomScaleNormal="80" zoomScalePageLayoutView="0" workbookViewId="0" topLeftCell="A1">
      <selection activeCell="C12" sqref="C12:E12"/>
    </sheetView>
  </sheetViews>
  <sheetFormatPr defaultColWidth="9.140625" defaultRowHeight="15"/>
  <cols>
    <col min="1" max="1" width="7.140625" style="153" customWidth="1"/>
    <col min="2" max="2" width="5.57421875" style="153" customWidth="1"/>
    <col min="3" max="3" width="49.8515625" style="153" customWidth="1"/>
    <col min="4" max="4" width="13.28125" style="153" customWidth="1"/>
    <col min="5" max="5" width="23.28125" style="153" customWidth="1"/>
    <col min="6" max="6" width="11.421875" style="153" customWidth="1"/>
    <col min="7" max="7" width="10.57421875" style="165" customWidth="1"/>
    <col min="8" max="8" width="11.7109375" style="153" customWidth="1"/>
    <col min="9" max="9" width="11.00390625" style="153" customWidth="1"/>
    <col min="10" max="11" width="13.57421875" style="153" customWidth="1"/>
    <col min="12" max="12" width="14.28125" style="158" customWidth="1"/>
    <col min="13" max="13" width="12.140625" style="153" customWidth="1"/>
    <col min="14" max="14" width="10.140625" style="153" customWidth="1"/>
    <col min="15" max="15" width="9.140625" style="153" customWidth="1"/>
    <col min="16" max="17" width="10.28125" style="153" bestFit="1" customWidth="1"/>
    <col min="18" max="16384" width="9.140625" style="153" customWidth="1"/>
  </cols>
  <sheetData>
    <row r="1" ht="15">
      <c r="M1" s="151" t="s">
        <v>42</v>
      </c>
    </row>
    <row r="2" spans="2:5" ht="35.25" customHeight="1">
      <c r="B2" s="146"/>
      <c r="C2" s="147"/>
      <c r="D2" s="147"/>
      <c r="E2" s="147"/>
    </row>
    <row r="3" spans="1:192" ht="21" customHeight="1">
      <c r="A3" s="159"/>
      <c r="B3" s="146"/>
      <c r="C3" s="147"/>
      <c r="D3" s="147"/>
      <c r="E3" s="147"/>
      <c r="F3" s="159"/>
      <c r="G3" s="20"/>
      <c r="H3" s="159"/>
      <c r="I3" s="159"/>
      <c r="J3" s="159"/>
      <c r="K3" s="148"/>
      <c r="L3" s="106"/>
      <c r="M3" s="149" t="s">
        <v>79</v>
      </c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  <c r="BE3" s="159"/>
      <c r="BF3" s="159"/>
      <c r="BG3" s="159"/>
      <c r="BH3" s="159"/>
      <c r="BI3" s="159"/>
      <c r="BJ3" s="159"/>
      <c r="BK3" s="159"/>
      <c r="BL3" s="159"/>
      <c r="BM3" s="159"/>
      <c r="BN3" s="159"/>
      <c r="BO3" s="159"/>
      <c r="BP3" s="159"/>
      <c r="BQ3" s="159"/>
      <c r="BR3" s="159"/>
      <c r="BS3" s="159"/>
      <c r="BT3" s="159"/>
      <c r="BU3" s="159"/>
      <c r="BV3" s="159"/>
      <c r="BW3" s="159"/>
      <c r="BX3" s="159"/>
      <c r="BY3" s="159"/>
      <c r="BZ3" s="159"/>
      <c r="CA3" s="159"/>
      <c r="CB3" s="159"/>
      <c r="CC3" s="159"/>
      <c r="CD3" s="159"/>
      <c r="CE3" s="159"/>
      <c r="CF3" s="159"/>
      <c r="CG3" s="159"/>
      <c r="CH3" s="159"/>
      <c r="CI3" s="159"/>
      <c r="CJ3" s="159"/>
      <c r="CK3" s="159"/>
      <c r="CL3" s="159"/>
      <c r="CM3" s="159"/>
      <c r="CN3" s="159"/>
      <c r="CO3" s="159"/>
      <c r="CP3" s="159"/>
      <c r="CQ3" s="159"/>
      <c r="CR3" s="159"/>
      <c r="CS3" s="159"/>
      <c r="CT3" s="159"/>
      <c r="CU3" s="159"/>
      <c r="CV3" s="159"/>
      <c r="CW3" s="159"/>
      <c r="CX3" s="159"/>
      <c r="CY3" s="159"/>
      <c r="CZ3" s="159"/>
      <c r="DA3" s="159"/>
      <c r="DB3" s="159"/>
      <c r="DC3" s="159"/>
      <c r="DD3" s="159"/>
      <c r="DE3" s="159"/>
      <c r="DF3" s="159"/>
      <c r="DG3" s="159"/>
      <c r="DH3" s="159"/>
      <c r="DI3" s="159"/>
      <c r="DJ3" s="159"/>
      <c r="DK3" s="159"/>
      <c r="DL3" s="159"/>
      <c r="DM3" s="159"/>
      <c r="DN3" s="159"/>
      <c r="DO3" s="159"/>
      <c r="DP3" s="159"/>
      <c r="DQ3" s="159"/>
      <c r="DR3" s="159"/>
      <c r="DS3" s="159"/>
      <c r="DT3" s="159"/>
      <c r="DU3" s="159"/>
      <c r="DV3" s="159"/>
      <c r="DW3" s="159"/>
      <c r="DX3" s="159"/>
      <c r="DY3" s="159"/>
      <c r="DZ3" s="159"/>
      <c r="EA3" s="159"/>
      <c r="EB3" s="159"/>
      <c r="EC3" s="159"/>
      <c r="ED3" s="159"/>
      <c r="EE3" s="159"/>
      <c r="EF3" s="159"/>
      <c r="EG3" s="159"/>
      <c r="EH3" s="159"/>
      <c r="EI3" s="159"/>
      <c r="EJ3" s="159"/>
      <c r="EK3" s="159"/>
      <c r="EL3" s="159"/>
      <c r="EM3" s="159"/>
      <c r="EN3" s="159"/>
      <c r="EO3" s="159"/>
      <c r="EP3" s="159"/>
      <c r="EQ3" s="159"/>
      <c r="ER3" s="159"/>
      <c r="ES3" s="159"/>
      <c r="ET3" s="159"/>
      <c r="EU3" s="159"/>
      <c r="EV3" s="159"/>
      <c r="EW3" s="159"/>
      <c r="EX3" s="159"/>
      <c r="EY3" s="159"/>
      <c r="EZ3" s="159"/>
      <c r="FA3" s="159"/>
      <c r="FB3" s="159"/>
      <c r="FC3" s="159"/>
      <c r="FD3" s="159"/>
      <c r="FE3" s="159"/>
      <c r="FF3" s="159"/>
      <c r="FG3" s="159"/>
      <c r="FH3" s="159"/>
      <c r="FI3" s="159"/>
      <c r="FJ3" s="159"/>
      <c r="FK3" s="159"/>
      <c r="FL3" s="159"/>
      <c r="FM3" s="159"/>
      <c r="FN3" s="159"/>
      <c r="FO3" s="159"/>
      <c r="FP3" s="159"/>
      <c r="FQ3" s="159"/>
      <c r="FR3" s="159"/>
      <c r="FS3" s="159"/>
      <c r="FT3" s="159"/>
      <c r="FU3" s="159"/>
      <c r="FV3" s="159"/>
      <c r="FW3" s="159"/>
      <c r="FX3" s="159"/>
      <c r="FY3" s="159"/>
      <c r="FZ3" s="159"/>
      <c r="GA3" s="159"/>
      <c r="GB3" s="159"/>
      <c r="GC3" s="159"/>
      <c r="GD3" s="159"/>
      <c r="GE3" s="159"/>
      <c r="GF3" s="159"/>
      <c r="GG3" s="159"/>
      <c r="GH3" s="159"/>
      <c r="GI3" s="159"/>
      <c r="GJ3" s="159"/>
    </row>
    <row r="4" spans="1:192" ht="16.5" customHeight="1">
      <c r="A4" s="159"/>
      <c r="B4" s="146"/>
      <c r="C4" s="147"/>
      <c r="D4" s="147"/>
      <c r="E4" s="147"/>
      <c r="F4" s="150"/>
      <c r="G4" s="460"/>
      <c r="H4" s="150"/>
      <c r="I4" s="151"/>
      <c r="J4" s="151"/>
      <c r="K4" s="151"/>
      <c r="L4" s="152" t="s">
        <v>80</v>
      </c>
      <c r="M4" s="149" t="s">
        <v>81</v>
      </c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  <c r="CX4" s="159"/>
      <c r="CY4" s="159"/>
      <c r="CZ4" s="159"/>
      <c r="DA4" s="159"/>
      <c r="DB4" s="159"/>
      <c r="DC4" s="159"/>
      <c r="DD4" s="159"/>
      <c r="DE4" s="159"/>
      <c r="DF4" s="159"/>
      <c r="DG4" s="159"/>
      <c r="DH4" s="159"/>
      <c r="DI4" s="159"/>
      <c r="DJ4" s="159"/>
      <c r="DK4" s="159"/>
      <c r="DL4" s="159"/>
      <c r="DM4" s="159"/>
      <c r="DN4" s="159"/>
      <c r="DO4" s="159"/>
      <c r="DP4" s="159"/>
      <c r="DQ4" s="159"/>
      <c r="DR4" s="159"/>
      <c r="DS4" s="159"/>
      <c r="DT4" s="159"/>
      <c r="DU4" s="159"/>
      <c r="DV4" s="159"/>
      <c r="DW4" s="159"/>
      <c r="DX4" s="159"/>
      <c r="DY4" s="159"/>
      <c r="DZ4" s="159"/>
      <c r="EA4" s="159"/>
      <c r="EB4" s="159"/>
      <c r="EC4" s="159"/>
      <c r="ED4" s="159"/>
      <c r="EE4" s="159"/>
      <c r="EF4" s="159"/>
      <c r="EG4" s="159"/>
      <c r="EH4" s="159"/>
      <c r="EI4" s="159"/>
      <c r="EJ4" s="159"/>
      <c r="EK4" s="159"/>
      <c r="EL4" s="159"/>
      <c r="EM4" s="159"/>
      <c r="EN4" s="159"/>
      <c r="EO4" s="159"/>
      <c r="EP4" s="159"/>
      <c r="EQ4" s="159"/>
      <c r="ER4" s="159"/>
      <c r="ES4" s="159"/>
      <c r="ET4" s="159"/>
      <c r="EU4" s="159"/>
      <c r="EV4" s="159"/>
      <c r="EW4" s="159"/>
      <c r="EX4" s="159"/>
      <c r="EY4" s="159"/>
      <c r="EZ4" s="159"/>
      <c r="FA4" s="159"/>
      <c r="FB4" s="159"/>
      <c r="FC4" s="159"/>
      <c r="FD4" s="159"/>
      <c r="FE4" s="159"/>
      <c r="FF4" s="159"/>
      <c r="FG4" s="159"/>
      <c r="FH4" s="159"/>
      <c r="FI4" s="159"/>
      <c r="FJ4" s="159"/>
      <c r="FK4" s="159"/>
      <c r="FL4" s="159"/>
      <c r="FM4" s="159"/>
      <c r="FN4" s="159"/>
      <c r="FO4" s="159"/>
      <c r="FP4" s="159"/>
      <c r="FQ4" s="159"/>
      <c r="FR4" s="159"/>
      <c r="FS4" s="159"/>
      <c r="FT4" s="159"/>
      <c r="FU4" s="159"/>
      <c r="FV4" s="159"/>
      <c r="FW4" s="159"/>
      <c r="FX4" s="159"/>
      <c r="FY4" s="159"/>
      <c r="FZ4" s="159"/>
      <c r="GA4" s="159"/>
      <c r="GB4" s="159"/>
      <c r="GC4" s="159"/>
      <c r="GD4" s="159"/>
      <c r="GE4" s="159"/>
      <c r="GF4" s="159"/>
      <c r="GG4" s="159"/>
      <c r="GH4" s="159"/>
      <c r="GI4" s="159"/>
      <c r="GJ4" s="159"/>
    </row>
    <row r="5" spans="2:13" s="159" customFormat="1" ht="21" customHeight="1">
      <c r="B5" s="16"/>
      <c r="C5" s="497" t="s">
        <v>139</v>
      </c>
      <c r="D5" s="497"/>
      <c r="E5" s="497"/>
      <c r="F5" s="497"/>
      <c r="G5" s="16"/>
      <c r="H5" s="16"/>
      <c r="I5" s="151"/>
      <c r="J5" s="151"/>
      <c r="K5" s="151"/>
      <c r="L5" s="152" t="s">
        <v>82</v>
      </c>
      <c r="M5" s="17"/>
    </row>
    <row r="6" spans="1:192" s="159" customFormat="1" ht="16.5" customHeight="1">
      <c r="A6" s="153"/>
      <c r="B6" s="153"/>
      <c r="C6" s="153"/>
      <c r="D6" s="465" t="s">
        <v>83</v>
      </c>
      <c r="E6" s="465"/>
      <c r="F6" s="154"/>
      <c r="G6" s="165"/>
      <c r="H6" s="153"/>
      <c r="I6" s="153"/>
      <c r="J6" s="153"/>
      <c r="K6" s="153"/>
      <c r="L6" s="158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</row>
    <row r="7" spans="1:192" ht="17.25" customHeight="1">
      <c r="A7" s="159"/>
      <c r="B7" s="20"/>
      <c r="C7" s="20"/>
      <c r="D7" s="20"/>
      <c r="E7" s="155"/>
      <c r="F7" s="155"/>
      <c r="G7" s="20"/>
      <c r="H7" s="20"/>
      <c r="I7" s="20"/>
      <c r="J7" s="20"/>
      <c r="K7" s="159"/>
      <c r="L7" s="164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59"/>
      <c r="FL7" s="159"/>
      <c r="FM7" s="159"/>
      <c r="FN7" s="159"/>
      <c r="FO7" s="159"/>
      <c r="FP7" s="159"/>
      <c r="FQ7" s="159"/>
      <c r="FR7" s="159"/>
      <c r="FS7" s="159"/>
      <c r="FT7" s="159"/>
      <c r="FU7" s="159"/>
      <c r="FV7" s="159"/>
      <c r="FW7" s="159"/>
      <c r="FX7" s="159"/>
      <c r="FY7" s="159"/>
      <c r="FZ7" s="159"/>
      <c r="GA7" s="159"/>
      <c r="GB7" s="159"/>
      <c r="GC7" s="159"/>
      <c r="GD7" s="159"/>
      <c r="GE7" s="159"/>
      <c r="GF7" s="159"/>
      <c r="GG7" s="159"/>
      <c r="GH7" s="159"/>
      <c r="GI7" s="159"/>
      <c r="GJ7" s="159"/>
    </row>
    <row r="8" spans="1:192" ht="15">
      <c r="A8" s="159"/>
      <c r="B8" s="156"/>
      <c r="E8" s="157" t="s">
        <v>65</v>
      </c>
      <c r="F8" s="466" t="s">
        <v>66</v>
      </c>
      <c r="G8" s="466"/>
      <c r="H8" s="20"/>
      <c r="I8" s="20"/>
      <c r="K8" s="159"/>
      <c r="L8" s="164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</row>
    <row r="9" spans="2:14" s="159" customFormat="1" ht="22.5" customHeight="1">
      <c r="B9" s="155"/>
      <c r="C9" s="151"/>
      <c r="D9" s="302" t="s">
        <v>67</v>
      </c>
      <c r="E9" s="303"/>
      <c r="F9" s="467"/>
      <c r="G9" s="467"/>
      <c r="H9" s="153" t="s">
        <v>84</v>
      </c>
      <c r="I9" s="153"/>
      <c r="J9" s="153"/>
      <c r="K9" s="153"/>
      <c r="L9" s="158"/>
      <c r="N9" s="153"/>
    </row>
    <row r="10" spans="2:14" s="159" customFormat="1" ht="16.5" customHeight="1">
      <c r="B10" s="155"/>
      <c r="C10" s="151"/>
      <c r="D10" s="302"/>
      <c r="E10" s="27"/>
      <c r="F10" s="27"/>
      <c r="G10" s="27"/>
      <c r="H10" s="464" t="s">
        <v>147</v>
      </c>
      <c r="I10" s="464"/>
      <c r="J10" s="464"/>
      <c r="K10" s="464"/>
      <c r="L10" s="464"/>
      <c r="M10" s="464"/>
      <c r="N10" s="153"/>
    </row>
    <row r="11" spans="2:14" s="159" customFormat="1" ht="16.5" customHeight="1">
      <c r="B11" s="155"/>
      <c r="C11" s="151"/>
      <c r="D11" s="302"/>
      <c r="E11" s="27"/>
      <c r="F11" s="27"/>
      <c r="G11" s="27"/>
      <c r="H11" s="464"/>
      <c r="I11" s="464"/>
      <c r="J11" s="464"/>
      <c r="K11" s="464"/>
      <c r="L11" s="464"/>
      <c r="M11" s="304"/>
      <c r="N11" s="153"/>
    </row>
    <row r="12" spans="1:192" ht="15">
      <c r="A12" s="159"/>
      <c r="B12" s="155"/>
      <c r="C12" s="479" t="s">
        <v>148</v>
      </c>
      <c r="D12" s="479"/>
      <c r="E12" s="480"/>
      <c r="F12" s="27"/>
      <c r="G12" s="27"/>
      <c r="H12" s="153" t="s">
        <v>96</v>
      </c>
      <c r="J12" s="305">
        <f>D80</f>
        <v>0</v>
      </c>
      <c r="K12" s="153" t="s">
        <v>97</v>
      </c>
      <c r="M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</row>
    <row r="13" spans="1:192" ht="15.75" thickBot="1">
      <c r="A13" s="159"/>
      <c r="B13" s="155"/>
      <c r="C13" s="160"/>
      <c r="D13" s="160"/>
      <c r="E13" s="301"/>
      <c r="F13" s="27"/>
      <c r="G13" s="27"/>
      <c r="M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  <c r="Z13" s="159"/>
      <c r="AA13" s="159"/>
      <c r="AB13" s="159"/>
      <c r="AC13" s="159"/>
      <c r="AD13" s="159"/>
      <c r="AE13" s="159"/>
      <c r="AF13" s="159"/>
      <c r="AG13" s="159"/>
      <c r="AH13" s="159"/>
      <c r="AI13" s="159"/>
      <c r="AJ13" s="159"/>
      <c r="AK13" s="159"/>
      <c r="AL13" s="159"/>
      <c r="AM13" s="159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159"/>
      <c r="BM13" s="159"/>
      <c r="BN13" s="159"/>
      <c r="BO13" s="159"/>
      <c r="BP13" s="159"/>
      <c r="BQ13" s="159"/>
      <c r="BR13" s="159"/>
      <c r="BS13" s="159"/>
      <c r="BT13" s="159"/>
      <c r="BU13" s="159"/>
      <c r="BV13" s="159"/>
      <c r="BW13" s="159"/>
      <c r="BX13" s="159"/>
      <c r="BY13" s="159"/>
      <c r="BZ13" s="159"/>
      <c r="CA13" s="159"/>
      <c r="CB13" s="159"/>
      <c r="CC13" s="159"/>
      <c r="CD13" s="159"/>
      <c r="CE13" s="159"/>
      <c r="CF13" s="159"/>
      <c r="CG13" s="159"/>
      <c r="CH13" s="159"/>
      <c r="CI13" s="159"/>
      <c r="CJ13" s="159"/>
      <c r="CK13" s="159"/>
      <c r="CL13" s="159"/>
      <c r="CM13" s="159"/>
      <c r="CN13" s="159"/>
      <c r="CO13" s="159"/>
      <c r="CP13" s="159"/>
      <c r="CQ13" s="159"/>
      <c r="CR13" s="159"/>
      <c r="CS13" s="159"/>
      <c r="CT13" s="159"/>
      <c r="CU13" s="159"/>
      <c r="CV13" s="159"/>
      <c r="CW13" s="159"/>
      <c r="CX13" s="159"/>
      <c r="CY13" s="159"/>
      <c r="CZ13" s="159"/>
      <c r="DA13" s="159"/>
      <c r="DB13" s="159"/>
      <c r="DC13" s="159"/>
      <c r="DD13" s="159"/>
      <c r="DE13" s="159"/>
      <c r="DF13" s="159"/>
      <c r="DG13" s="159"/>
      <c r="DH13" s="159"/>
      <c r="DI13" s="159"/>
      <c r="DJ13" s="159"/>
      <c r="DK13" s="159"/>
      <c r="DL13" s="159"/>
      <c r="DM13" s="159"/>
      <c r="DN13" s="159"/>
      <c r="DO13" s="159"/>
      <c r="DP13" s="159"/>
      <c r="DQ13" s="159"/>
      <c r="DR13" s="159"/>
      <c r="DS13" s="159"/>
      <c r="DT13" s="159"/>
      <c r="DU13" s="159"/>
      <c r="DV13" s="159"/>
      <c r="DW13" s="159"/>
      <c r="DX13" s="159"/>
      <c r="DY13" s="159"/>
      <c r="DZ13" s="159"/>
      <c r="EA13" s="159"/>
      <c r="EB13" s="159"/>
      <c r="EC13" s="159"/>
      <c r="ED13" s="159"/>
      <c r="EE13" s="159"/>
      <c r="EF13" s="159"/>
      <c r="EG13" s="159"/>
      <c r="EH13" s="159"/>
      <c r="EI13" s="159"/>
      <c r="EJ13" s="159"/>
      <c r="EK13" s="159"/>
      <c r="EL13" s="159"/>
      <c r="EM13" s="159"/>
      <c r="EN13" s="159"/>
      <c r="EO13" s="159"/>
      <c r="EP13" s="159"/>
      <c r="EQ13" s="159"/>
      <c r="ER13" s="159"/>
      <c r="ES13" s="159"/>
      <c r="ET13" s="159"/>
      <c r="EU13" s="159"/>
      <c r="EV13" s="159"/>
      <c r="EW13" s="159"/>
      <c r="EX13" s="159"/>
      <c r="EY13" s="159"/>
      <c r="EZ13" s="159"/>
      <c r="FA13" s="159"/>
      <c r="FB13" s="159"/>
      <c r="FC13" s="159"/>
      <c r="FD13" s="159"/>
      <c r="FE13" s="159"/>
      <c r="FF13" s="159"/>
      <c r="FG13" s="159"/>
      <c r="FH13" s="159"/>
      <c r="FI13" s="159"/>
      <c r="FJ13" s="159"/>
      <c r="FK13" s="159"/>
      <c r="FL13" s="159"/>
      <c r="FM13" s="159"/>
      <c r="FN13" s="159"/>
      <c r="FO13" s="159"/>
      <c r="FP13" s="159"/>
      <c r="FQ13" s="159"/>
      <c r="FR13" s="159"/>
      <c r="FS13" s="159"/>
      <c r="FT13" s="159"/>
      <c r="FU13" s="159"/>
      <c r="FV13" s="159"/>
      <c r="FW13" s="159"/>
      <c r="FX13" s="159"/>
      <c r="FY13" s="159"/>
      <c r="FZ13" s="159"/>
      <c r="GA13" s="159"/>
      <c r="GB13" s="159"/>
      <c r="GC13" s="159"/>
      <c r="GD13" s="159"/>
      <c r="GE13" s="159"/>
      <c r="GF13" s="159"/>
      <c r="GG13" s="159"/>
      <c r="GH13" s="159"/>
      <c r="GI13" s="159"/>
      <c r="GJ13" s="159"/>
    </row>
    <row r="14" spans="1:13" ht="42.75" customHeight="1">
      <c r="A14" s="470" t="s">
        <v>68</v>
      </c>
      <c r="B14" s="471"/>
      <c r="C14" s="473" t="s">
        <v>69</v>
      </c>
      <c r="D14" s="473" t="s">
        <v>90</v>
      </c>
      <c r="E14" s="473" t="s">
        <v>70</v>
      </c>
      <c r="F14" s="477" t="s">
        <v>73</v>
      </c>
      <c r="G14" s="477"/>
      <c r="H14" s="478"/>
      <c r="I14" s="478"/>
      <c r="J14" s="478"/>
      <c r="K14" s="478"/>
      <c r="L14" s="489" t="s">
        <v>86</v>
      </c>
      <c r="M14" s="468" t="s">
        <v>85</v>
      </c>
    </row>
    <row r="15" spans="1:13" ht="142.5" customHeight="1">
      <c r="A15" s="173" t="s">
        <v>71</v>
      </c>
      <c r="B15" s="172" t="s">
        <v>72</v>
      </c>
      <c r="C15" s="474"/>
      <c r="D15" s="474"/>
      <c r="E15" s="474"/>
      <c r="F15" s="306" t="s">
        <v>25</v>
      </c>
      <c r="G15" s="307" t="s">
        <v>27</v>
      </c>
      <c r="H15" s="307" t="s">
        <v>31</v>
      </c>
      <c r="I15" s="307" t="s">
        <v>28</v>
      </c>
      <c r="J15" s="307" t="s">
        <v>41</v>
      </c>
      <c r="K15" s="307" t="s">
        <v>29</v>
      </c>
      <c r="L15" s="490"/>
      <c r="M15" s="469"/>
    </row>
    <row r="16" spans="1:13" ht="26.25" customHeight="1">
      <c r="A16" s="308">
        <v>1</v>
      </c>
      <c r="B16" s="307">
        <v>2</v>
      </c>
      <c r="C16" s="307">
        <v>3</v>
      </c>
      <c r="D16" s="307">
        <v>4</v>
      </c>
      <c r="E16" s="309">
        <v>5</v>
      </c>
      <c r="F16" s="307">
        <v>6</v>
      </c>
      <c r="G16" s="307">
        <v>7</v>
      </c>
      <c r="H16" s="307">
        <v>8</v>
      </c>
      <c r="I16" s="307">
        <v>9</v>
      </c>
      <c r="J16" s="307">
        <v>10</v>
      </c>
      <c r="K16" s="307">
        <v>11</v>
      </c>
      <c r="L16" s="310">
        <v>12</v>
      </c>
      <c r="M16" s="222">
        <v>13</v>
      </c>
    </row>
    <row r="17" spans="1:13" ht="15">
      <c r="A17" s="311"/>
      <c r="B17" s="312"/>
      <c r="C17" s="313" t="s">
        <v>1</v>
      </c>
      <c r="D17" s="314"/>
      <c r="E17" s="315"/>
      <c r="F17" s="314"/>
      <c r="G17" s="314"/>
      <c r="H17" s="316"/>
      <c r="I17" s="315"/>
      <c r="J17" s="314"/>
      <c r="K17" s="314"/>
      <c r="L17" s="317">
        <f aca="true" t="shared" si="0" ref="L17:L79">E17+F17+G17+H17+I17+J17+K17</f>
        <v>0</v>
      </c>
      <c r="M17" s="318"/>
    </row>
    <row r="18" spans="1:13" ht="15">
      <c r="A18" s="311"/>
      <c r="B18" s="312"/>
      <c r="C18" s="313" t="s">
        <v>38</v>
      </c>
      <c r="D18" s="314"/>
      <c r="E18" s="315"/>
      <c r="F18" s="314"/>
      <c r="G18" s="314"/>
      <c r="H18" s="314"/>
      <c r="I18" s="314"/>
      <c r="J18" s="314"/>
      <c r="K18" s="314"/>
      <c r="L18" s="317">
        <f t="shared" si="0"/>
        <v>0</v>
      </c>
      <c r="M18" s="318"/>
    </row>
    <row r="19" spans="1:13" ht="15">
      <c r="A19" s="311"/>
      <c r="B19" s="312"/>
      <c r="C19" s="313" t="s">
        <v>4</v>
      </c>
      <c r="D19" s="314"/>
      <c r="E19" s="315"/>
      <c r="F19" s="314"/>
      <c r="G19" s="315"/>
      <c r="H19" s="315"/>
      <c r="I19" s="315"/>
      <c r="J19" s="315"/>
      <c r="K19" s="315"/>
      <c r="L19" s="317">
        <f t="shared" si="0"/>
        <v>0</v>
      </c>
      <c r="M19" s="318"/>
    </row>
    <row r="20" spans="1:13" ht="15">
      <c r="A20" s="311"/>
      <c r="B20" s="312"/>
      <c r="C20" s="313" t="s">
        <v>32</v>
      </c>
      <c r="D20" s="314"/>
      <c r="E20" s="315"/>
      <c r="F20" s="319"/>
      <c r="G20" s="315">
        <f>E20*10%</f>
        <v>0</v>
      </c>
      <c r="H20" s="315"/>
      <c r="I20" s="315"/>
      <c r="J20" s="315"/>
      <c r="K20" s="315"/>
      <c r="L20" s="317">
        <f t="shared" si="0"/>
        <v>0</v>
      </c>
      <c r="M20" s="318"/>
    </row>
    <row r="21" spans="1:13" ht="15">
      <c r="A21" s="311"/>
      <c r="B21" s="312"/>
      <c r="C21" s="313" t="s">
        <v>12</v>
      </c>
      <c r="D21" s="314"/>
      <c r="E21" s="315"/>
      <c r="F21" s="320"/>
      <c r="G21" s="315"/>
      <c r="H21" s="319"/>
      <c r="I21" s="319"/>
      <c r="J21" s="319"/>
      <c r="K21" s="315"/>
      <c r="L21" s="317">
        <f t="shared" si="0"/>
        <v>0</v>
      </c>
      <c r="M21" s="318"/>
    </row>
    <row r="22" spans="1:13" ht="15">
      <c r="A22" s="311"/>
      <c r="B22" s="472"/>
      <c r="C22" s="481" t="s">
        <v>9</v>
      </c>
      <c r="D22" s="321"/>
      <c r="E22" s="482"/>
      <c r="F22" s="498"/>
      <c r="G22" s="499"/>
      <c r="H22" s="483"/>
      <c r="I22" s="483"/>
      <c r="J22" s="483"/>
      <c r="K22" s="483"/>
      <c r="L22" s="317">
        <f t="shared" si="0"/>
        <v>0</v>
      </c>
      <c r="M22" s="476"/>
    </row>
    <row r="23" spans="1:13" ht="15">
      <c r="A23" s="311"/>
      <c r="B23" s="472"/>
      <c r="C23" s="481"/>
      <c r="D23" s="321"/>
      <c r="E23" s="482"/>
      <c r="F23" s="498"/>
      <c r="G23" s="499"/>
      <c r="H23" s="483"/>
      <c r="I23" s="483"/>
      <c r="J23" s="483"/>
      <c r="K23" s="483"/>
      <c r="L23" s="317"/>
      <c r="M23" s="476"/>
    </row>
    <row r="24" spans="1:13" ht="15">
      <c r="A24" s="311"/>
      <c r="B24" s="312"/>
      <c r="C24" s="322" t="s">
        <v>43</v>
      </c>
      <c r="D24" s="314"/>
      <c r="E24" s="315"/>
      <c r="F24" s="320"/>
      <c r="G24" s="315"/>
      <c r="H24" s="319"/>
      <c r="I24" s="319"/>
      <c r="J24" s="319"/>
      <c r="K24" s="319"/>
      <c r="L24" s="317">
        <f t="shared" si="0"/>
        <v>0</v>
      </c>
      <c r="M24" s="318"/>
    </row>
    <row r="25" spans="1:13" ht="15">
      <c r="A25" s="311"/>
      <c r="B25" s="312"/>
      <c r="C25" s="313" t="s">
        <v>44</v>
      </c>
      <c r="D25" s="314"/>
      <c r="E25" s="315"/>
      <c r="F25" s="314"/>
      <c r="G25" s="315"/>
      <c r="H25" s="319"/>
      <c r="I25" s="319"/>
      <c r="J25" s="319"/>
      <c r="K25" s="319"/>
      <c r="L25" s="317">
        <f t="shared" si="0"/>
        <v>0</v>
      </c>
      <c r="M25" s="318"/>
    </row>
    <row r="26" spans="1:13" ht="15">
      <c r="A26" s="311"/>
      <c r="B26" s="312"/>
      <c r="C26" s="313" t="s">
        <v>6</v>
      </c>
      <c r="D26" s="323"/>
      <c r="E26" s="324"/>
      <c r="F26" s="325"/>
      <c r="G26" s="324"/>
      <c r="H26" s="326"/>
      <c r="I26" s="326"/>
      <c r="J26" s="326"/>
      <c r="K26" s="326"/>
      <c r="L26" s="317">
        <f t="shared" si="0"/>
        <v>0</v>
      </c>
      <c r="M26" s="318"/>
    </row>
    <row r="27" spans="1:13" ht="15">
      <c r="A27" s="311"/>
      <c r="B27" s="312"/>
      <c r="C27" s="312" t="s">
        <v>51</v>
      </c>
      <c r="D27" s="323"/>
      <c r="E27" s="324"/>
      <c r="F27" s="325"/>
      <c r="G27" s="324"/>
      <c r="H27" s="326"/>
      <c r="I27" s="326"/>
      <c r="J27" s="326"/>
      <c r="K27" s="326"/>
      <c r="L27" s="317">
        <f t="shared" si="0"/>
        <v>0</v>
      </c>
      <c r="M27" s="318"/>
    </row>
    <row r="28" spans="1:13" ht="15">
      <c r="A28" s="311"/>
      <c r="B28" s="312"/>
      <c r="C28" s="313" t="s">
        <v>10</v>
      </c>
      <c r="D28" s="323"/>
      <c r="E28" s="324"/>
      <c r="F28" s="325"/>
      <c r="G28" s="324"/>
      <c r="H28" s="327"/>
      <c r="I28" s="326"/>
      <c r="J28" s="326"/>
      <c r="K28" s="326"/>
      <c r="L28" s="317">
        <f t="shared" si="0"/>
        <v>0</v>
      </c>
      <c r="M28" s="318"/>
    </row>
    <row r="29" spans="1:16" ht="45">
      <c r="A29" s="311"/>
      <c r="B29" s="312"/>
      <c r="C29" s="328" t="s">
        <v>114</v>
      </c>
      <c r="D29" s="323"/>
      <c r="E29" s="324"/>
      <c r="F29" s="325"/>
      <c r="G29" s="324"/>
      <c r="H29" s="327">
        <f>ROUND(E29/29.3*56/12,2)</f>
        <v>0</v>
      </c>
      <c r="I29" s="326"/>
      <c r="J29" s="326"/>
      <c r="K29" s="326"/>
      <c r="L29" s="329">
        <f t="shared" si="0"/>
        <v>0</v>
      </c>
      <c r="M29" s="318"/>
      <c r="P29" s="330"/>
    </row>
    <row r="30" spans="1:13" ht="15">
      <c r="A30" s="311"/>
      <c r="B30" s="312"/>
      <c r="C30" s="328" t="s">
        <v>13</v>
      </c>
      <c r="D30" s="323"/>
      <c r="E30" s="315"/>
      <c r="F30" s="325"/>
      <c r="G30" s="324"/>
      <c r="H30" s="326"/>
      <c r="I30" s="326"/>
      <c r="J30" s="326"/>
      <c r="K30" s="326"/>
      <c r="L30" s="317">
        <f t="shared" si="0"/>
        <v>0</v>
      </c>
      <c r="M30" s="318"/>
    </row>
    <row r="31" spans="1:13" ht="15">
      <c r="A31" s="311"/>
      <c r="B31" s="312"/>
      <c r="C31" s="312" t="s">
        <v>14</v>
      </c>
      <c r="D31" s="323"/>
      <c r="E31" s="324"/>
      <c r="F31" s="325"/>
      <c r="G31" s="324"/>
      <c r="H31" s="326"/>
      <c r="I31" s="326"/>
      <c r="J31" s="326"/>
      <c r="K31" s="326"/>
      <c r="L31" s="317">
        <f t="shared" si="0"/>
        <v>0</v>
      </c>
      <c r="M31" s="318"/>
    </row>
    <row r="32" spans="1:13" ht="15">
      <c r="A32" s="311"/>
      <c r="B32" s="312"/>
      <c r="C32" s="312" t="s">
        <v>95</v>
      </c>
      <c r="D32" s="323"/>
      <c r="E32" s="324"/>
      <c r="F32" s="325"/>
      <c r="G32" s="324"/>
      <c r="H32" s="326"/>
      <c r="I32" s="326"/>
      <c r="J32" s="326"/>
      <c r="K32" s="326"/>
      <c r="L32" s="317">
        <f t="shared" si="0"/>
        <v>0</v>
      </c>
      <c r="M32" s="318"/>
    </row>
    <row r="33" spans="1:13" ht="15">
      <c r="A33" s="311"/>
      <c r="B33" s="312"/>
      <c r="C33" s="312" t="s">
        <v>23</v>
      </c>
      <c r="D33" s="314"/>
      <c r="E33" s="315"/>
      <c r="F33" s="325"/>
      <c r="G33" s="324"/>
      <c r="H33" s="326"/>
      <c r="I33" s="326"/>
      <c r="J33" s="326"/>
      <c r="K33" s="326"/>
      <c r="L33" s="317">
        <f t="shared" si="0"/>
        <v>0</v>
      </c>
      <c r="M33" s="318"/>
    </row>
    <row r="34" spans="1:16" ht="15">
      <c r="A34" s="311"/>
      <c r="B34" s="312"/>
      <c r="C34" s="312" t="s">
        <v>15</v>
      </c>
      <c r="D34" s="323"/>
      <c r="E34" s="324"/>
      <c r="F34" s="325"/>
      <c r="G34" s="315">
        <f>E34*10%</f>
        <v>0</v>
      </c>
      <c r="H34" s="327">
        <f>ROUND((E34+G34)/29.3*28/12,2)</f>
        <v>0</v>
      </c>
      <c r="I34" s="326"/>
      <c r="J34" s="326"/>
      <c r="K34" s="326"/>
      <c r="L34" s="317">
        <f t="shared" si="0"/>
        <v>0</v>
      </c>
      <c r="M34" s="318"/>
      <c r="P34" s="330"/>
    </row>
    <row r="35" spans="1:13" ht="15">
      <c r="A35" s="311"/>
      <c r="B35" s="312"/>
      <c r="C35" s="312" t="s">
        <v>62</v>
      </c>
      <c r="D35" s="323"/>
      <c r="E35" s="324"/>
      <c r="F35" s="325"/>
      <c r="G35" s="324"/>
      <c r="H35" s="327">
        <f>ROUND((E35+G35)/29.3*28/12,2)</f>
        <v>0</v>
      </c>
      <c r="I35" s="326"/>
      <c r="J35" s="326"/>
      <c r="K35" s="326"/>
      <c r="L35" s="317">
        <f t="shared" si="0"/>
        <v>0</v>
      </c>
      <c r="M35" s="318"/>
    </row>
    <row r="36" spans="1:13" ht="15">
      <c r="A36" s="311"/>
      <c r="B36" s="312"/>
      <c r="C36" s="313" t="s">
        <v>1</v>
      </c>
      <c r="D36" s="314"/>
      <c r="E36" s="315"/>
      <c r="F36" s="314"/>
      <c r="G36" s="315"/>
      <c r="H36" s="315"/>
      <c r="I36" s="315"/>
      <c r="J36" s="315"/>
      <c r="K36" s="315"/>
      <c r="L36" s="317">
        <f t="shared" si="0"/>
        <v>0</v>
      </c>
      <c r="M36" s="318"/>
    </row>
    <row r="37" spans="1:13" ht="15">
      <c r="A37" s="311"/>
      <c r="B37" s="312"/>
      <c r="C37" s="313" t="s">
        <v>38</v>
      </c>
      <c r="D37" s="314"/>
      <c r="E37" s="315"/>
      <c r="F37" s="314"/>
      <c r="G37" s="315"/>
      <c r="H37" s="315"/>
      <c r="I37" s="315"/>
      <c r="J37" s="315"/>
      <c r="K37" s="315"/>
      <c r="L37" s="317">
        <f t="shared" si="0"/>
        <v>0</v>
      </c>
      <c r="M37" s="318"/>
    </row>
    <row r="38" spans="1:13" ht="15">
      <c r="A38" s="311"/>
      <c r="B38" s="312"/>
      <c r="C38" s="313" t="s">
        <v>95</v>
      </c>
      <c r="D38" s="314"/>
      <c r="E38" s="315"/>
      <c r="F38" s="320"/>
      <c r="G38" s="315"/>
      <c r="H38" s="319"/>
      <c r="I38" s="319"/>
      <c r="J38" s="319"/>
      <c r="K38" s="319"/>
      <c r="L38" s="317">
        <f t="shared" si="0"/>
        <v>0</v>
      </c>
      <c r="M38" s="318"/>
    </row>
    <row r="39" spans="1:13" ht="15">
      <c r="A39" s="311"/>
      <c r="B39" s="312"/>
      <c r="C39" s="313" t="s">
        <v>2</v>
      </c>
      <c r="D39" s="314"/>
      <c r="E39" s="315"/>
      <c r="F39" s="319"/>
      <c r="G39" s="315"/>
      <c r="H39" s="319"/>
      <c r="I39" s="319"/>
      <c r="J39" s="319"/>
      <c r="K39" s="319"/>
      <c r="L39" s="317">
        <f t="shared" si="0"/>
        <v>0</v>
      </c>
      <c r="M39" s="318"/>
    </row>
    <row r="40" spans="1:13" ht="15">
      <c r="A40" s="311"/>
      <c r="B40" s="312"/>
      <c r="C40" s="313" t="s">
        <v>12</v>
      </c>
      <c r="D40" s="314"/>
      <c r="E40" s="315"/>
      <c r="F40" s="320"/>
      <c r="G40" s="315"/>
      <c r="H40" s="319"/>
      <c r="I40" s="319"/>
      <c r="J40" s="319"/>
      <c r="K40" s="319"/>
      <c r="L40" s="317">
        <f t="shared" si="0"/>
        <v>0</v>
      </c>
      <c r="M40" s="318"/>
    </row>
    <row r="41" spans="1:13" s="220" customFormat="1" ht="15">
      <c r="A41" s="311"/>
      <c r="B41" s="472"/>
      <c r="C41" s="481" t="s">
        <v>9</v>
      </c>
      <c r="D41" s="321">
        <f>D42/18</f>
        <v>0</v>
      </c>
      <c r="E41" s="482"/>
      <c r="F41" s="498"/>
      <c r="G41" s="499"/>
      <c r="H41" s="483"/>
      <c r="I41" s="483"/>
      <c r="J41" s="483"/>
      <c r="K41" s="482"/>
      <c r="L41" s="482">
        <f>SUM(E41:K41)</f>
        <v>0</v>
      </c>
      <c r="M41" s="476"/>
    </row>
    <row r="42" spans="1:13" s="220" customFormat="1" ht="15">
      <c r="A42" s="311"/>
      <c r="B42" s="472"/>
      <c r="C42" s="481"/>
      <c r="D42" s="321"/>
      <c r="E42" s="482"/>
      <c r="F42" s="498"/>
      <c r="G42" s="499"/>
      <c r="H42" s="483"/>
      <c r="I42" s="483"/>
      <c r="J42" s="483"/>
      <c r="K42" s="482"/>
      <c r="L42" s="482"/>
      <c r="M42" s="476"/>
    </row>
    <row r="43" spans="1:13" ht="15" customHeight="1">
      <c r="A43" s="311"/>
      <c r="B43" s="312"/>
      <c r="C43" s="322" t="s">
        <v>43</v>
      </c>
      <c r="D43" s="314"/>
      <c r="E43" s="315"/>
      <c r="F43" s="320"/>
      <c r="G43" s="315"/>
      <c r="H43" s="319"/>
      <c r="I43" s="319"/>
      <c r="J43" s="319"/>
      <c r="K43" s="319"/>
      <c r="L43" s="317">
        <f t="shared" si="0"/>
        <v>0</v>
      </c>
      <c r="M43" s="318"/>
    </row>
    <row r="44" spans="1:13" ht="14.25" customHeight="1">
      <c r="A44" s="311"/>
      <c r="B44" s="312"/>
      <c r="C44" s="322" t="s">
        <v>134</v>
      </c>
      <c r="D44" s="314"/>
      <c r="E44" s="315"/>
      <c r="F44" s="320"/>
      <c r="G44" s="315"/>
      <c r="H44" s="319"/>
      <c r="I44" s="319"/>
      <c r="J44" s="319"/>
      <c r="K44" s="319"/>
      <c r="L44" s="317">
        <f t="shared" si="0"/>
        <v>0</v>
      </c>
      <c r="M44" s="318"/>
    </row>
    <row r="45" spans="1:13" ht="15">
      <c r="A45" s="311"/>
      <c r="B45" s="312"/>
      <c r="C45" s="322" t="s">
        <v>133</v>
      </c>
      <c r="D45" s="314"/>
      <c r="E45" s="315"/>
      <c r="F45" s="320"/>
      <c r="G45" s="315"/>
      <c r="H45" s="319"/>
      <c r="I45" s="319"/>
      <c r="J45" s="319"/>
      <c r="K45" s="319"/>
      <c r="L45" s="317">
        <f t="shared" si="0"/>
        <v>0</v>
      </c>
      <c r="M45" s="318"/>
    </row>
    <row r="46" spans="1:13" ht="15">
      <c r="A46" s="311"/>
      <c r="B46" s="312"/>
      <c r="C46" s="313" t="s">
        <v>18</v>
      </c>
      <c r="D46" s="314"/>
      <c r="E46" s="315"/>
      <c r="F46" s="314"/>
      <c r="G46" s="315">
        <f>E46*10%</f>
        <v>0</v>
      </c>
      <c r="H46" s="327">
        <f>ROUND((E46+G46)/29.3*28/12,2)</f>
        <v>0</v>
      </c>
      <c r="I46" s="319"/>
      <c r="J46" s="319"/>
      <c r="K46" s="319"/>
      <c r="L46" s="317">
        <f t="shared" si="0"/>
        <v>0</v>
      </c>
      <c r="M46" s="318"/>
    </row>
    <row r="47" spans="1:13" ht="15">
      <c r="A47" s="311"/>
      <c r="B47" s="312"/>
      <c r="C47" s="313" t="s">
        <v>3</v>
      </c>
      <c r="D47" s="323"/>
      <c r="E47" s="324"/>
      <c r="F47" s="329"/>
      <c r="G47" s="324"/>
      <c r="H47" s="327"/>
      <c r="I47" s="326"/>
      <c r="J47" s="326"/>
      <c r="K47" s="326"/>
      <c r="L47" s="317">
        <f t="shared" si="0"/>
        <v>0</v>
      </c>
      <c r="M47" s="318"/>
    </row>
    <row r="48" spans="1:13" ht="15">
      <c r="A48" s="311"/>
      <c r="B48" s="312"/>
      <c r="C48" s="313" t="s">
        <v>118</v>
      </c>
      <c r="D48" s="323"/>
      <c r="E48" s="324"/>
      <c r="F48" s="329"/>
      <c r="G48" s="324"/>
      <c r="H48" s="327"/>
      <c r="I48" s="326"/>
      <c r="J48" s="326"/>
      <c r="K48" s="326"/>
      <c r="L48" s="317">
        <f t="shared" si="0"/>
        <v>0</v>
      </c>
      <c r="M48" s="318"/>
    </row>
    <row r="49" spans="1:13" ht="15">
      <c r="A49" s="311"/>
      <c r="B49" s="312"/>
      <c r="C49" s="312" t="s">
        <v>7</v>
      </c>
      <c r="D49" s="314"/>
      <c r="E49" s="315"/>
      <c r="F49" s="319"/>
      <c r="G49" s="315"/>
      <c r="H49" s="327"/>
      <c r="I49" s="319"/>
      <c r="J49" s="319"/>
      <c r="K49" s="319"/>
      <c r="L49" s="317">
        <f t="shared" si="0"/>
        <v>0</v>
      </c>
      <c r="M49" s="318"/>
    </row>
    <row r="50" spans="1:13" ht="15">
      <c r="A50" s="311"/>
      <c r="B50" s="312"/>
      <c r="C50" s="313" t="s">
        <v>45</v>
      </c>
      <c r="D50" s="323"/>
      <c r="E50" s="324"/>
      <c r="F50" s="325"/>
      <c r="G50" s="324"/>
      <c r="H50" s="327"/>
      <c r="I50" s="326"/>
      <c r="J50" s="326"/>
      <c r="K50" s="326"/>
      <c r="L50" s="317">
        <f>E50+F50+G50+H50+I50+J50+K50</f>
        <v>0</v>
      </c>
      <c r="M50" s="318"/>
    </row>
    <row r="51" spans="1:13" ht="15">
      <c r="A51" s="311"/>
      <c r="B51" s="312"/>
      <c r="C51" s="312" t="s">
        <v>23</v>
      </c>
      <c r="D51" s="323"/>
      <c r="E51" s="324"/>
      <c r="F51" s="326"/>
      <c r="G51" s="324"/>
      <c r="H51" s="327"/>
      <c r="I51" s="326"/>
      <c r="J51" s="326"/>
      <c r="K51" s="326"/>
      <c r="L51" s="317">
        <f t="shared" si="0"/>
        <v>0</v>
      </c>
      <c r="M51" s="318"/>
    </row>
    <row r="52" spans="1:16" ht="15">
      <c r="A52" s="311"/>
      <c r="B52" s="312"/>
      <c r="C52" s="312" t="s">
        <v>46</v>
      </c>
      <c r="D52" s="323"/>
      <c r="E52" s="324"/>
      <c r="F52" s="326"/>
      <c r="G52" s="324"/>
      <c r="H52" s="327">
        <f>ROUND((E52+G52)/29.3*28/12,2)</f>
        <v>0</v>
      </c>
      <c r="I52" s="326"/>
      <c r="J52" s="326"/>
      <c r="K52" s="326"/>
      <c r="L52" s="317">
        <f>E52+F52+G52+H52+I52+J52+K52</f>
        <v>0</v>
      </c>
      <c r="M52" s="318"/>
      <c r="P52" s="330"/>
    </row>
    <row r="53" spans="1:13" ht="15">
      <c r="A53" s="311"/>
      <c r="B53" s="312"/>
      <c r="C53" s="312" t="s">
        <v>5</v>
      </c>
      <c r="D53" s="323"/>
      <c r="E53" s="324"/>
      <c r="F53" s="326"/>
      <c r="G53" s="315">
        <f>E53*10%</f>
        <v>0</v>
      </c>
      <c r="H53" s="327">
        <f>ROUND((E53+G53)/29.3*28/12,2)</f>
        <v>0</v>
      </c>
      <c r="I53" s="326"/>
      <c r="J53" s="326"/>
      <c r="K53" s="326"/>
      <c r="L53" s="317">
        <f t="shared" si="0"/>
        <v>0</v>
      </c>
      <c r="M53" s="318"/>
    </row>
    <row r="54" spans="1:13" ht="15">
      <c r="A54" s="311"/>
      <c r="B54" s="312"/>
      <c r="C54" s="312" t="s">
        <v>52</v>
      </c>
      <c r="D54" s="323"/>
      <c r="E54" s="324"/>
      <c r="F54" s="326"/>
      <c r="G54" s="324"/>
      <c r="H54" s="327"/>
      <c r="I54" s="326"/>
      <c r="J54" s="326"/>
      <c r="K54" s="326"/>
      <c r="L54" s="317">
        <f t="shared" si="0"/>
        <v>0</v>
      </c>
      <c r="M54" s="318"/>
    </row>
    <row r="55" spans="1:13" ht="15">
      <c r="A55" s="311"/>
      <c r="B55" s="312"/>
      <c r="C55" s="328" t="s">
        <v>22</v>
      </c>
      <c r="D55" s="323"/>
      <c r="E55" s="324"/>
      <c r="F55" s="326"/>
      <c r="G55" s="324"/>
      <c r="H55" s="327"/>
      <c r="I55" s="326"/>
      <c r="J55" s="326"/>
      <c r="K55" s="326"/>
      <c r="L55" s="317">
        <f t="shared" si="0"/>
        <v>0</v>
      </c>
      <c r="M55" s="318"/>
    </row>
    <row r="56" spans="1:13" ht="15">
      <c r="A56" s="311"/>
      <c r="B56" s="312"/>
      <c r="C56" s="328" t="s">
        <v>21</v>
      </c>
      <c r="D56" s="323"/>
      <c r="E56" s="324"/>
      <c r="F56" s="325"/>
      <c r="G56" s="324"/>
      <c r="H56" s="327"/>
      <c r="I56" s="326"/>
      <c r="J56" s="326"/>
      <c r="K56" s="326"/>
      <c r="L56" s="317">
        <f t="shared" si="0"/>
        <v>0</v>
      </c>
      <c r="M56" s="318"/>
    </row>
    <row r="57" spans="1:13" ht="15">
      <c r="A57" s="311"/>
      <c r="B57" s="312"/>
      <c r="C57" s="331" t="s">
        <v>40</v>
      </c>
      <c r="D57" s="323"/>
      <c r="E57" s="324"/>
      <c r="F57" s="325"/>
      <c r="G57" s="324"/>
      <c r="H57" s="327"/>
      <c r="I57" s="326"/>
      <c r="J57" s="326"/>
      <c r="K57" s="326"/>
      <c r="L57" s="317">
        <f t="shared" si="0"/>
        <v>0</v>
      </c>
      <c r="M57" s="318"/>
    </row>
    <row r="58" spans="1:13" ht="15">
      <c r="A58" s="311"/>
      <c r="B58" s="312"/>
      <c r="C58" s="331" t="s">
        <v>135</v>
      </c>
      <c r="D58" s="323"/>
      <c r="E58" s="324"/>
      <c r="F58" s="325"/>
      <c r="G58" s="324"/>
      <c r="H58" s="327"/>
      <c r="I58" s="326"/>
      <c r="J58" s="326"/>
      <c r="K58" s="326"/>
      <c r="L58" s="317">
        <f t="shared" si="0"/>
        <v>0</v>
      </c>
      <c r="M58" s="318"/>
    </row>
    <row r="59" spans="1:16" ht="15">
      <c r="A59" s="311"/>
      <c r="B59" s="312"/>
      <c r="C59" s="331" t="s">
        <v>16</v>
      </c>
      <c r="D59" s="323"/>
      <c r="E59" s="324"/>
      <c r="F59" s="325"/>
      <c r="G59" s="315">
        <f>E59*10%</f>
        <v>0</v>
      </c>
      <c r="H59" s="327">
        <f>ROUND((E59+G59)/29.3*28/12,2)</f>
        <v>0</v>
      </c>
      <c r="I59" s="326"/>
      <c r="J59" s="326"/>
      <c r="K59" s="326"/>
      <c r="L59" s="317">
        <f t="shared" si="0"/>
        <v>0</v>
      </c>
      <c r="M59" s="318"/>
      <c r="P59" s="330"/>
    </row>
    <row r="60" spans="1:13" ht="15">
      <c r="A60" s="311"/>
      <c r="B60" s="312"/>
      <c r="C60" s="331" t="s">
        <v>17</v>
      </c>
      <c r="D60" s="323"/>
      <c r="E60" s="324"/>
      <c r="F60" s="325"/>
      <c r="G60" s="315">
        <f>E60*10%</f>
        <v>0</v>
      </c>
      <c r="H60" s="327">
        <f>ROUND((E60+G60)/29.3*28/12,2)</f>
        <v>0</v>
      </c>
      <c r="I60" s="326"/>
      <c r="J60" s="326"/>
      <c r="K60" s="326"/>
      <c r="L60" s="317">
        <f t="shared" si="0"/>
        <v>0</v>
      </c>
      <c r="M60" s="318"/>
    </row>
    <row r="61" spans="1:13" ht="15">
      <c r="A61" s="311"/>
      <c r="B61" s="312"/>
      <c r="C61" s="313" t="s">
        <v>2</v>
      </c>
      <c r="D61" s="314"/>
      <c r="E61" s="315"/>
      <c r="F61" s="320"/>
      <c r="G61" s="324"/>
      <c r="H61" s="327"/>
      <c r="I61" s="326"/>
      <c r="J61" s="326"/>
      <c r="K61" s="326"/>
      <c r="L61" s="317">
        <f t="shared" si="0"/>
        <v>0</v>
      </c>
      <c r="M61" s="318"/>
    </row>
    <row r="62" spans="1:13" ht="15">
      <c r="A62" s="311"/>
      <c r="B62" s="312"/>
      <c r="C62" s="313" t="s">
        <v>15</v>
      </c>
      <c r="D62" s="314"/>
      <c r="E62" s="315"/>
      <c r="F62" s="320"/>
      <c r="G62" s="324"/>
      <c r="H62" s="327"/>
      <c r="I62" s="319"/>
      <c r="J62" s="319"/>
      <c r="K62" s="319"/>
      <c r="L62" s="317">
        <f>E62+F62+G62+H62+I62+J62+K62</f>
        <v>0</v>
      </c>
      <c r="M62" s="318"/>
    </row>
    <row r="63" spans="1:13" ht="15">
      <c r="A63" s="311"/>
      <c r="B63" s="312"/>
      <c r="C63" s="312" t="s">
        <v>55</v>
      </c>
      <c r="D63" s="323"/>
      <c r="E63" s="324"/>
      <c r="F63" s="325"/>
      <c r="G63" s="324"/>
      <c r="H63" s="327"/>
      <c r="I63" s="319"/>
      <c r="J63" s="319"/>
      <c r="K63" s="319"/>
      <c r="L63" s="317">
        <f t="shared" si="0"/>
        <v>0</v>
      </c>
      <c r="M63" s="318"/>
    </row>
    <row r="64" spans="1:13" ht="15">
      <c r="A64" s="311"/>
      <c r="B64" s="312"/>
      <c r="C64" s="312" t="s">
        <v>23</v>
      </c>
      <c r="D64" s="314"/>
      <c r="E64" s="315"/>
      <c r="F64" s="319"/>
      <c r="G64" s="315">
        <f>E64*10%</f>
        <v>0</v>
      </c>
      <c r="H64" s="327"/>
      <c r="I64" s="326"/>
      <c r="J64" s="326"/>
      <c r="K64" s="326"/>
      <c r="L64" s="317">
        <f t="shared" si="0"/>
        <v>0</v>
      </c>
      <c r="M64" s="318"/>
    </row>
    <row r="65" spans="1:16" ht="15">
      <c r="A65" s="311"/>
      <c r="B65" s="312"/>
      <c r="C65" s="312" t="s">
        <v>8</v>
      </c>
      <c r="D65" s="323"/>
      <c r="E65" s="324"/>
      <c r="F65" s="325"/>
      <c r="G65" s="315">
        <f>E65*10%</f>
        <v>0</v>
      </c>
      <c r="H65" s="327"/>
      <c r="I65" s="319"/>
      <c r="J65" s="319"/>
      <c r="K65" s="319"/>
      <c r="L65" s="317">
        <f t="shared" si="0"/>
        <v>0</v>
      </c>
      <c r="M65" s="318"/>
      <c r="P65" s="330"/>
    </row>
    <row r="66" spans="1:13" ht="15">
      <c r="A66" s="311"/>
      <c r="B66" s="312"/>
      <c r="C66" s="312" t="s">
        <v>95</v>
      </c>
      <c r="D66" s="323"/>
      <c r="E66" s="324"/>
      <c r="F66" s="326"/>
      <c r="G66" s="324"/>
      <c r="H66" s="327"/>
      <c r="I66" s="326"/>
      <c r="J66" s="326"/>
      <c r="K66" s="326"/>
      <c r="L66" s="317">
        <f t="shared" si="0"/>
        <v>0</v>
      </c>
      <c r="M66" s="318"/>
    </row>
    <row r="67" spans="1:13" ht="15">
      <c r="A67" s="311"/>
      <c r="B67" s="312"/>
      <c r="C67" s="312" t="s">
        <v>54</v>
      </c>
      <c r="D67" s="323"/>
      <c r="E67" s="324"/>
      <c r="F67" s="326"/>
      <c r="G67" s="324"/>
      <c r="H67" s="327"/>
      <c r="I67" s="326"/>
      <c r="J67" s="326"/>
      <c r="K67" s="326"/>
      <c r="L67" s="317">
        <f t="shared" si="0"/>
        <v>0</v>
      </c>
      <c r="M67" s="318"/>
    </row>
    <row r="68" spans="1:13" ht="15" customHeight="1">
      <c r="A68" s="311"/>
      <c r="B68" s="312"/>
      <c r="C68" s="331" t="s">
        <v>20</v>
      </c>
      <c r="D68" s="323"/>
      <c r="E68" s="324"/>
      <c r="F68" s="325"/>
      <c r="G68" s="324"/>
      <c r="H68" s="327"/>
      <c r="I68" s="326"/>
      <c r="J68" s="326"/>
      <c r="K68" s="326"/>
      <c r="L68" s="317">
        <f t="shared" si="0"/>
        <v>0</v>
      </c>
      <c r="M68" s="318"/>
    </row>
    <row r="69" spans="1:13" ht="15">
      <c r="A69" s="311"/>
      <c r="B69" s="312"/>
      <c r="C69" s="331" t="s">
        <v>37</v>
      </c>
      <c r="D69" s="323"/>
      <c r="E69" s="324"/>
      <c r="F69" s="326"/>
      <c r="G69" s="315">
        <f>E69*10%</f>
        <v>0</v>
      </c>
      <c r="H69" s="327">
        <f>ROUND((E69+G69)/29.3*28/12,2)</f>
        <v>0</v>
      </c>
      <c r="I69" s="326"/>
      <c r="J69" s="326"/>
      <c r="K69" s="326"/>
      <c r="L69" s="317">
        <f t="shared" si="0"/>
        <v>0</v>
      </c>
      <c r="M69" s="318"/>
    </row>
    <row r="70" spans="1:13" ht="15">
      <c r="A70" s="311"/>
      <c r="B70" s="312"/>
      <c r="C70" s="312" t="s">
        <v>19</v>
      </c>
      <c r="D70" s="323"/>
      <c r="E70" s="324"/>
      <c r="F70" s="325"/>
      <c r="G70" s="324"/>
      <c r="H70" s="327"/>
      <c r="I70" s="326"/>
      <c r="J70" s="326"/>
      <c r="K70" s="326"/>
      <c r="L70" s="317">
        <f t="shared" si="0"/>
        <v>0</v>
      </c>
      <c r="M70" s="318"/>
    </row>
    <row r="71" spans="1:13" ht="15">
      <c r="A71" s="311"/>
      <c r="B71" s="312"/>
      <c r="C71" s="332" t="s">
        <v>136</v>
      </c>
      <c r="D71" s="323"/>
      <c r="E71" s="324"/>
      <c r="F71" s="325"/>
      <c r="G71" s="324"/>
      <c r="H71" s="327">
        <f>ROUND((E71+G71)/29.3*28/12,2)</f>
        <v>0</v>
      </c>
      <c r="I71" s="326"/>
      <c r="J71" s="326"/>
      <c r="K71" s="326"/>
      <c r="L71" s="317">
        <f t="shared" si="0"/>
        <v>0</v>
      </c>
      <c r="M71" s="318"/>
    </row>
    <row r="72" spans="1:13" ht="15">
      <c r="A72" s="311"/>
      <c r="B72" s="312"/>
      <c r="C72" s="312" t="s">
        <v>24</v>
      </c>
      <c r="D72" s="323"/>
      <c r="E72" s="324"/>
      <c r="F72" s="325"/>
      <c r="G72" s="324"/>
      <c r="H72" s="327"/>
      <c r="I72" s="326"/>
      <c r="J72" s="326"/>
      <c r="K72" s="326"/>
      <c r="L72" s="317">
        <f t="shared" si="0"/>
        <v>0</v>
      </c>
      <c r="M72" s="318"/>
    </row>
    <row r="73" spans="1:13" ht="15">
      <c r="A73" s="311"/>
      <c r="B73" s="312"/>
      <c r="C73" s="312" t="s">
        <v>5</v>
      </c>
      <c r="D73" s="323"/>
      <c r="E73" s="324"/>
      <c r="F73" s="326"/>
      <c r="G73" s="315">
        <f>E73*10%</f>
        <v>0</v>
      </c>
      <c r="H73" s="327">
        <f>ROUND((E73+G73)/29.3*28/12,2)</f>
        <v>0</v>
      </c>
      <c r="I73" s="326"/>
      <c r="J73" s="326"/>
      <c r="K73" s="326"/>
      <c r="L73" s="317">
        <f t="shared" si="0"/>
        <v>0</v>
      </c>
      <c r="M73" s="318"/>
    </row>
    <row r="74" spans="1:13" ht="15">
      <c r="A74" s="311"/>
      <c r="B74" s="312"/>
      <c r="C74" s="312" t="s">
        <v>3</v>
      </c>
      <c r="D74" s="314"/>
      <c r="E74" s="315"/>
      <c r="F74" s="329" t="e">
        <f>ROUND(E74/D74/164.92*(0.35*243.33+14*24/12),2)*2</f>
        <v>#DIV/0!</v>
      </c>
      <c r="G74" s="324"/>
      <c r="H74" s="327" t="e">
        <f>ROUND((E74+F74)/29.3*28/12,2)</f>
        <v>#DIV/0!</v>
      </c>
      <c r="I74" s="326"/>
      <c r="J74" s="326"/>
      <c r="K74" s="326"/>
      <c r="L74" s="317" t="e">
        <f t="shared" si="0"/>
        <v>#DIV/0!</v>
      </c>
      <c r="M74" s="318"/>
    </row>
    <row r="75" spans="1:13" ht="15">
      <c r="A75" s="311"/>
      <c r="B75" s="312"/>
      <c r="C75" s="312" t="s">
        <v>118</v>
      </c>
      <c r="D75" s="314"/>
      <c r="E75" s="315"/>
      <c r="F75" s="329"/>
      <c r="G75" s="324">
        <f>ROUND(E75*10%,2)</f>
        <v>0</v>
      </c>
      <c r="H75" s="327"/>
      <c r="I75" s="326"/>
      <c r="J75" s="326"/>
      <c r="K75" s="326"/>
      <c r="L75" s="317">
        <f t="shared" si="0"/>
        <v>0</v>
      </c>
      <c r="M75" s="318"/>
    </row>
    <row r="76" spans="1:13" ht="15">
      <c r="A76" s="311"/>
      <c r="B76" s="312"/>
      <c r="C76" s="312" t="s">
        <v>7</v>
      </c>
      <c r="D76" s="314"/>
      <c r="E76" s="315"/>
      <c r="F76" s="319"/>
      <c r="G76" s="315"/>
      <c r="H76" s="327"/>
      <c r="I76" s="319"/>
      <c r="J76" s="319"/>
      <c r="K76" s="319"/>
      <c r="L76" s="317">
        <f t="shared" si="0"/>
        <v>0</v>
      </c>
      <c r="M76" s="318"/>
    </row>
    <row r="77" spans="1:13" ht="15">
      <c r="A77" s="311"/>
      <c r="B77" s="312"/>
      <c r="C77" s="312" t="s">
        <v>52</v>
      </c>
      <c r="D77" s="314"/>
      <c r="E77" s="315"/>
      <c r="F77" s="319"/>
      <c r="G77" s="315"/>
      <c r="H77" s="327"/>
      <c r="I77" s="319"/>
      <c r="J77" s="319"/>
      <c r="K77" s="319"/>
      <c r="L77" s="317">
        <f t="shared" si="0"/>
        <v>0</v>
      </c>
      <c r="M77" s="318"/>
    </row>
    <row r="78" spans="1:13" ht="15">
      <c r="A78" s="311"/>
      <c r="B78" s="312"/>
      <c r="C78" s="312" t="s">
        <v>18</v>
      </c>
      <c r="D78" s="314"/>
      <c r="E78" s="315"/>
      <c r="F78" s="319"/>
      <c r="G78" s="315">
        <f>E78*10%</f>
        <v>0</v>
      </c>
      <c r="H78" s="327">
        <f>ROUND((E78+F78)/29.3*28/12,2)</f>
        <v>0</v>
      </c>
      <c r="I78" s="319"/>
      <c r="J78" s="319"/>
      <c r="K78" s="319"/>
      <c r="L78" s="317">
        <f t="shared" si="0"/>
        <v>0</v>
      </c>
      <c r="M78" s="318"/>
    </row>
    <row r="79" spans="1:13" ht="15.75" thickBot="1">
      <c r="A79" s="311"/>
      <c r="B79" s="333"/>
      <c r="C79" s="333" t="s">
        <v>53</v>
      </c>
      <c r="D79" s="334"/>
      <c r="E79" s="335"/>
      <c r="F79" s="336"/>
      <c r="G79" s="335"/>
      <c r="H79" s="337"/>
      <c r="I79" s="336"/>
      <c r="J79" s="336"/>
      <c r="K79" s="336"/>
      <c r="L79" s="338">
        <f t="shared" si="0"/>
        <v>0</v>
      </c>
      <c r="M79" s="339"/>
    </row>
    <row r="80" spans="1:13" ht="15.75" thickBot="1">
      <c r="A80" s="340"/>
      <c r="B80" s="486" t="s">
        <v>11</v>
      </c>
      <c r="C80" s="487"/>
      <c r="D80" s="341">
        <f>SUM(D17:D79)-D42-D23</f>
        <v>0</v>
      </c>
      <c r="E80" s="341">
        <f>SUM(E17:E79)</f>
        <v>0</v>
      </c>
      <c r="F80" s="341" t="e">
        <f aca="true" t="shared" si="1" ref="F80:K80">SUM(F17:F79)</f>
        <v>#DIV/0!</v>
      </c>
      <c r="G80" s="341">
        <f t="shared" si="1"/>
        <v>0</v>
      </c>
      <c r="H80" s="341" t="e">
        <f t="shared" si="1"/>
        <v>#DIV/0!</v>
      </c>
      <c r="I80" s="341">
        <f t="shared" si="1"/>
        <v>0</v>
      </c>
      <c r="J80" s="341">
        <f t="shared" si="1"/>
        <v>0</v>
      </c>
      <c r="K80" s="341">
        <f t="shared" si="1"/>
        <v>0</v>
      </c>
      <c r="L80" s="341" t="e">
        <f>SUM(L17:L79)</f>
        <v>#DIV/0!</v>
      </c>
      <c r="M80" s="342"/>
    </row>
    <row r="81" spans="1:13" ht="15" customHeight="1">
      <c r="A81" s="343"/>
      <c r="B81" s="344" t="s">
        <v>61</v>
      </c>
      <c r="C81" s="344"/>
      <c r="D81" s="345" t="e">
        <f>'окончательное ШР'!D60</f>
        <v>#DIV/0!</v>
      </c>
      <c r="E81" s="344" t="s">
        <v>60</v>
      </c>
      <c r="F81" s="344"/>
      <c r="G81" s="461"/>
      <c r="H81" s="344"/>
      <c r="I81" s="344"/>
      <c r="J81" s="344"/>
      <c r="K81" s="344"/>
      <c r="L81" s="346" t="e">
        <f>ФОТ!K110</f>
        <v>#DIV/0!</v>
      </c>
      <c r="M81" s="347"/>
    </row>
    <row r="82" spans="1:13" ht="15" customHeight="1" thickBot="1">
      <c r="A82" s="343"/>
      <c r="B82" s="488" t="s">
        <v>35</v>
      </c>
      <c r="C82" s="488"/>
      <c r="D82" s="488"/>
      <c r="E82" s="488"/>
      <c r="F82" s="488"/>
      <c r="G82" s="488"/>
      <c r="H82" s="488"/>
      <c r="I82" s="488"/>
      <c r="J82" s="488"/>
      <c r="K82" s="488"/>
      <c r="L82" s="364"/>
      <c r="M82" s="339"/>
    </row>
    <row r="83" spans="1:13" ht="15" customHeight="1" thickBot="1">
      <c r="A83" s="340"/>
      <c r="B83" s="484" t="s">
        <v>121</v>
      </c>
      <c r="C83" s="485"/>
      <c r="D83" s="367"/>
      <c r="E83" s="367"/>
      <c r="F83" s="367"/>
      <c r="G83" s="462"/>
      <c r="H83" s="367"/>
      <c r="I83" s="367"/>
      <c r="J83" s="367"/>
      <c r="K83" s="367"/>
      <c r="L83" s="368" t="e">
        <f>L80+L81+L82</f>
        <v>#DIV/0!</v>
      </c>
      <c r="M83" s="342"/>
    </row>
    <row r="84" spans="1:13" ht="15" customHeight="1">
      <c r="A84" s="343"/>
      <c r="B84" s="493" t="s">
        <v>63</v>
      </c>
      <c r="C84" s="494"/>
      <c r="D84" s="494"/>
      <c r="E84" s="494"/>
      <c r="F84" s="494"/>
      <c r="G84" s="494"/>
      <c r="H84" s="494"/>
      <c r="I84" s="494"/>
      <c r="J84" s="494"/>
      <c r="K84" s="494"/>
      <c r="L84" s="365"/>
      <c r="M84" s="366"/>
    </row>
    <row r="85" spans="1:13" ht="15" customHeight="1">
      <c r="A85" s="343"/>
      <c r="B85" s="463" t="s">
        <v>122</v>
      </c>
      <c r="C85" s="463"/>
      <c r="D85" s="350"/>
      <c r="E85" s="350"/>
      <c r="F85" s="350"/>
      <c r="G85" s="157"/>
      <c r="H85" s="350"/>
      <c r="I85" s="350"/>
      <c r="J85" s="350"/>
      <c r="K85" s="350"/>
      <c r="L85" s="348"/>
      <c r="M85" s="349"/>
    </row>
    <row r="86" spans="1:13" ht="15" customHeight="1" thickBot="1">
      <c r="A86" s="343"/>
      <c r="B86" s="351" t="s">
        <v>138</v>
      </c>
      <c r="C86" s="351"/>
      <c r="D86" s="352">
        <v>0.5</v>
      </c>
      <c r="E86" s="353"/>
      <c r="F86" s="353"/>
      <c r="G86" s="409"/>
      <c r="H86" s="353"/>
      <c r="I86" s="353"/>
      <c r="J86" s="353"/>
      <c r="K86" s="353"/>
      <c r="L86" s="354"/>
      <c r="M86" s="355"/>
    </row>
    <row r="87" spans="1:13" ht="15.75" thickBot="1">
      <c r="A87" s="356"/>
      <c r="B87" s="491" t="s">
        <v>36</v>
      </c>
      <c r="C87" s="492"/>
      <c r="D87" s="357">
        <f>D80+D86</f>
        <v>0.5</v>
      </c>
      <c r="E87" s="358"/>
      <c r="F87" s="358"/>
      <c r="G87" s="357"/>
      <c r="H87" s="358"/>
      <c r="I87" s="358"/>
      <c r="J87" s="358"/>
      <c r="K87" s="358"/>
      <c r="L87" s="359" t="e">
        <f>L83+L84+L85+L86</f>
        <v>#DIV/0!</v>
      </c>
      <c r="M87" s="360"/>
    </row>
    <row r="90" ht="15">
      <c r="E90" s="330"/>
    </row>
    <row r="92" spans="2:4" ht="15">
      <c r="B92" s="361"/>
      <c r="C92" s="361"/>
      <c r="D92" s="362"/>
    </row>
    <row r="93" spans="3:7" ht="15">
      <c r="C93" s="153" t="s">
        <v>74</v>
      </c>
      <c r="D93" s="16" t="s">
        <v>1</v>
      </c>
      <c r="E93" s="153" t="s">
        <v>94</v>
      </c>
      <c r="F93" s="496"/>
      <c r="G93" s="496"/>
    </row>
    <row r="94" spans="4:7" ht="21" customHeight="1">
      <c r="D94" s="153" t="s">
        <v>76</v>
      </c>
      <c r="E94" s="165" t="s">
        <v>77</v>
      </c>
      <c r="F94" s="475" t="s">
        <v>78</v>
      </c>
      <c r="G94" s="475"/>
    </row>
    <row r="95" spans="2:10" ht="18.75" customHeight="1">
      <c r="B95" s="161"/>
      <c r="C95" s="161"/>
      <c r="D95" s="162"/>
      <c r="J95" s="330"/>
    </row>
    <row r="96" spans="2:7" ht="18.75" customHeight="1">
      <c r="B96" s="161"/>
      <c r="C96" s="363" t="s">
        <v>32</v>
      </c>
      <c r="D96" s="475" t="s">
        <v>75</v>
      </c>
      <c r="E96" s="475"/>
      <c r="F96" s="495"/>
      <c r="G96" s="495"/>
    </row>
    <row r="97" spans="2:7" ht="17.25" customHeight="1">
      <c r="B97" s="161"/>
      <c r="C97" s="163"/>
      <c r="D97" s="475" t="s">
        <v>77</v>
      </c>
      <c r="E97" s="475"/>
      <c r="F97" s="475" t="s">
        <v>78</v>
      </c>
      <c r="G97" s="475"/>
    </row>
    <row r="100" ht="15">
      <c r="D100" s="153" t="s">
        <v>127</v>
      </c>
    </row>
  </sheetData>
  <sheetProtection/>
  <mergeCells count="47">
    <mergeCell ref="C5:F5"/>
    <mergeCell ref="K22:K23"/>
    <mergeCell ref="F41:F42"/>
    <mergeCell ref="G41:G42"/>
    <mergeCell ref="H41:H42"/>
    <mergeCell ref="I41:I42"/>
    <mergeCell ref="J41:J42"/>
    <mergeCell ref="K41:K42"/>
    <mergeCell ref="F22:F23"/>
    <mergeCell ref="G22:G23"/>
    <mergeCell ref="B87:C87"/>
    <mergeCell ref="B84:K84"/>
    <mergeCell ref="H22:H23"/>
    <mergeCell ref="I22:I23"/>
    <mergeCell ref="D97:E97"/>
    <mergeCell ref="F97:G97"/>
    <mergeCell ref="D96:E96"/>
    <mergeCell ref="F96:G96"/>
    <mergeCell ref="F93:G93"/>
    <mergeCell ref="E41:E42"/>
    <mergeCell ref="E14:E15"/>
    <mergeCell ref="J22:J23"/>
    <mergeCell ref="L41:L42"/>
    <mergeCell ref="B83:C83"/>
    <mergeCell ref="B80:C80"/>
    <mergeCell ref="B82:K82"/>
    <mergeCell ref="L14:L15"/>
    <mergeCell ref="F94:G94"/>
    <mergeCell ref="M41:M42"/>
    <mergeCell ref="F14:K14"/>
    <mergeCell ref="H10:M10"/>
    <mergeCell ref="M22:M23"/>
    <mergeCell ref="C12:E12"/>
    <mergeCell ref="C22:C23"/>
    <mergeCell ref="C41:C42"/>
    <mergeCell ref="E22:E23"/>
    <mergeCell ref="C14:C15"/>
    <mergeCell ref="B85:C85"/>
    <mergeCell ref="H11:L11"/>
    <mergeCell ref="D6:E6"/>
    <mergeCell ref="F8:G8"/>
    <mergeCell ref="F9:G9"/>
    <mergeCell ref="M14:M15"/>
    <mergeCell ref="A14:B14"/>
    <mergeCell ref="B22:B23"/>
    <mergeCell ref="B41:B42"/>
    <mergeCell ref="D14:D15"/>
  </mergeCells>
  <printOptions/>
  <pageMargins left="0.03937007874015748" right="0.4330708661417323" top="0" bottom="0" header="0.31496062992125984" footer="0.31496062992125984"/>
  <pageSetup fitToHeight="2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6"/>
  <sheetViews>
    <sheetView zoomScale="80" zoomScaleNormal="80" zoomScalePageLayoutView="0" workbookViewId="0" topLeftCell="A1">
      <selection activeCell="C7" sqref="C7:L7"/>
    </sheetView>
  </sheetViews>
  <sheetFormatPr defaultColWidth="9.140625" defaultRowHeight="15"/>
  <cols>
    <col min="1" max="1" width="4.28125" style="1" customWidth="1"/>
    <col min="2" max="2" width="35.28125" style="179" customWidth="1"/>
    <col min="3" max="3" width="14.7109375" style="18" customWidth="1"/>
    <col min="4" max="4" width="14.00390625" style="82" customWidth="1"/>
    <col min="5" max="5" width="12.7109375" style="82" customWidth="1"/>
    <col min="6" max="6" width="10.7109375" style="82" customWidth="1"/>
    <col min="7" max="7" width="13.7109375" style="82" customWidth="1"/>
    <col min="8" max="8" width="13.00390625" style="82" customWidth="1"/>
    <col min="9" max="9" width="9.140625" style="82" customWidth="1"/>
    <col min="10" max="10" width="12.140625" style="82" customWidth="1"/>
    <col min="11" max="11" width="16.28125" style="82" customWidth="1"/>
    <col min="12" max="12" width="14.421875" style="1" customWidth="1"/>
    <col min="13" max="13" width="14.57421875" style="1" customWidth="1"/>
    <col min="14" max="14" width="11.28125" style="29" bestFit="1" customWidth="1"/>
    <col min="15" max="15" width="13.00390625" style="29" customWidth="1"/>
    <col min="16" max="16" width="12.28125" style="29" customWidth="1"/>
    <col min="17" max="17" width="9.140625" style="1" customWidth="1"/>
    <col min="18" max="18" width="9.28125" style="1" bestFit="1" customWidth="1"/>
    <col min="19" max="16384" width="9.140625" style="1" customWidth="1"/>
  </cols>
  <sheetData>
    <row r="1" spans="1:16" ht="18.75">
      <c r="A1" s="141"/>
      <c r="B1" s="186"/>
      <c r="C1" s="561" t="s">
        <v>115</v>
      </c>
      <c r="D1" s="561"/>
      <c r="E1" s="561"/>
      <c r="F1" s="561"/>
      <c r="G1" s="561"/>
      <c r="H1" s="561"/>
      <c r="I1" s="561"/>
      <c r="J1" s="561"/>
      <c r="K1" s="561"/>
      <c r="L1" s="561"/>
      <c r="M1" s="187"/>
      <c r="N1" s="188" t="s">
        <v>47</v>
      </c>
      <c r="O1" s="1"/>
      <c r="P1" s="1"/>
    </row>
    <row r="2" spans="1:16" ht="18.75">
      <c r="A2" s="141"/>
      <c r="B2" s="186"/>
      <c r="C2" s="561" t="s">
        <v>116</v>
      </c>
      <c r="D2" s="561"/>
      <c r="E2" s="561"/>
      <c r="F2" s="561"/>
      <c r="G2" s="561"/>
      <c r="H2" s="561"/>
      <c r="I2" s="561"/>
      <c r="J2" s="561"/>
      <c r="K2" s="561"/>
      <c r="L2" s="561"/>
      <c r="M2" s="187"/>
      <c r="N2" s="188"/>
      <c r="O2" s="1"/>
      <c r="P2" s="1"/>
    </row>
    <row r="3" spans="1:16" ht="49.5" customHeight="1">
      <c r="A3" s="141"/>
      <c r="B3" s="186"/>
      <c r="C3" s="562" t="s">
        <v>117</v>
      </c>
      <c r="D3" s="562"/>
      <c r="E3" s="562"/>
      <c r="F3" s="562"/>
      <c r="G3" s="562"/>
      <c r="H3" s="562"/>
      <c r="I3" s="562"/>
      <c r="J3" s="562"/>
      <c r="K3" s="562"/>
      <c r="L3" s="562"/>
      <c r="M3" s="187"/>
      <c r="N3" s="188"/>
      <c r="O3" s="1"/>
      <c r="P3" s="1"/>
    </row>
    <row r="4" spans="1:16" ht="18.75">
      <c r="A4" s="141"/>
      <c r="B4" s="567"/>
      <c r="C4" s="567"/>
      <c r="D4" s="567"/>
      <c r="E4" s="567"/>
      <c r="F4" s="567"/>
      <c r="G4" s="567"/>
      <c r="H4" s="567"/>
      <c r="I4" s="567"/>
      <c r="J4" s="567"/>
      <c r="K4" s="567"/>
      <c r="L4" s="225"/>
      <c r="M4" s="189"/>
      <c r="N4" s="188"/>
      <c r="O4" s="1"/>
      <c r="P4" s="1"/>
    </row>
    <row r="5" spans="1:16" ht="22.5">
      <c r="A5" s="141"/>
      <c r="B5" s="370"/>
      <c r="C5" s="563" t="str">
        <f>'Штатное расписание'!C5:F5</f>
        <v>МОУ Начальная школа -детский сад № </v>
      </c>
      <c r="D5" s="563"/>
      <c r="E5" s="563"/>
      <c r="F5" s="563"/>
      <c r="G5" s="563"/>
      <c r="H5" s="563"/>
      <c r="I5" s="563"/>
      <c r="J5" s="563"/>
      <c r="K5" s="563"/>
      <c r="L5" s="563"/>
      <c r="M5" s="189"/>
      <c r="N5" s="188"/>
      <c r="O5" s="1"/>
      <c r="P5" s="1"/>
    </row>
    <row r="6" spans="1:16" ht="15">
      <c r="A6" s="141"/>
      <c r="B6" s="371"/>
      <c r="C6" s="564" t="s">
        <v>30</v>
      </c>
      <c r="D6" s="564"/>
      <c r="E6" s="564"/>
      <c r="F6" s="564"/>
      <c r="G6" s="564"/>
      <c r="H6" s="564"/>
      <c r="I6" s="564"/>
      <c r="J6" s="564"/>
      <c r="K6" s="564"/>
      <c r="L6" s="564"/>
      <c r="M6" s="189"/>
      <c r="N6" s="188"/>
      <c r="O6" s="1"/>
      <c r="P6" s="1"/>
    </row>
    <row r="7" spans="1:16" ht="15.75">
      <c r="A7" s="141"/>
      <c r="B7" s="371"/>
      <c r="C7" s="566" t="s">
        <v>149</v>
      </c>
      <c r="D7" s="566"/>
      <c r="E7" s="566"/>
      <c r="F7" s="566"/>
      <c r="G7" s="566"/>
      <c r="H7" s="566"/>
      <c r="I7" s="566"/>
      <c r="J7" s="566"/>
      <c r="K7" s="566"/>
      <c r="L7" s="566"/>
      <c r="M7" s="189"/>
      <c r="N7" s="188"/>
      <c r="O7" s="1"/>
      <c r="P7" s="1"/>
    </row>
    <row r="8" spans="1:16" ht="15">
      <c r="A8" s="141"/>
      <c r="B8" s="371"/>
      <c r="C8" s="189"/>
      <c r="D8" s="226"/>
      <c r="E8" s="226"/>
      <c r="F8" s="226"/>
      <c r="G8" s="226"/>
      <c r="H8" s="226"/>
      <c r="I8" s="226"/>
      <c r="J8" s="226"/>
      <c r="K8" s="226"/>
      <c r="L8" s="189"/>
      <c r="M8" s="189"/>
      <c r="N8" s="188"/>
      <c r="O8" s="1"/>
      <c r="P8" s="1"/>
    </row>
    <row r="9" spans="1:14" s="167" customFormat="1" ht="37.5">
      <c r="A9" s="170"/>
      <c r="B9" s="229"/>
      <c r="C9" s="230" t="s">
        <v>56</v>
      </c>
      <c r="D9" s="231" t="s">
        <v>57</v>
      </c>
      <c r="E9" s="232" t="s">
        <v>58</v>
      </c>
      <c r="F9" s="190"/>
      <c r="G9" s="190"/>
      <c r="H9" s="190"/>
      <c r="I9" s="190"/>
      <c r="J9" s="190"/>
      <c r="K9" s="190"/>
      <c r="L9" s="225"/>
      <c r="M9" s="225"/>
      <c r="N9" s="191"/>
    </row>
    <row r="10" spans="1:14" s="167" customFormat="1" ht="37.5">
      <c r="A10" s="170"/>
      <c r="B10" s="229" t="s">
        <v>59</v>
      </c>
      <c r="C10" s="233"/>
      <c r="D10" s="234"/>
      <c r="E10" s="235"/>
      <c r="F10" s="190"/>
      <c r="G10" s="190"/>
      <c r="H10" s="190"/>
      <c r="I10" s="190"/>
      <c r="J10" s="190"/>
      <c r="K10" s="190"/>
      <c r="L10" s="225"/>
      <c r="M10" s="225"/>
      <c r="N10" s="191"/>
    </row>
    <row r="11" spans="1:14" s="167" customFormat="1" ht="18.75">
      <c r="A11" s="170"/>
      <c r="B11" s="229" t="s">
        <v>110</v>
      </c>
      <c r="C11" s="233"/>
      <c r="D11" s="234"/>
      <c r="E11" s="235"/>
      <c r="F11" s="190"/>
      <c r="G11" s="190"/>
      <c r="H11" s="190"/>
      <c r="I11" s="190"/>
      <c r="J11" s="190"/>
      <c r="K11" s="190"/>
      <c r="L11" s="225"/>
      <c r="M11" s="225"/>
      <c r="N11" s="191"/>
    </row>
    <row r="12" spans="1:14" s="167" customFormat="1" ht="56.25">
      <c r="A12" s="170"/>
      <c r="B12" s="372" t="s">
        <v>109</v>
      </c>
      <c r="C12" s="236"/>
      <c r="D12" s="236"/>
      <c r="E12" s="235"/>
      <c r="F12" s="190"/>
      <c r="G12" s="190"/>
      <c r="H12" s="190"/>
      <c r="I12" s="190"/>
      <c r="J12" s="190"/>
      <c r="K12" s="190"/>
      <c r="L12" s="225"/>
      <c r="M12" s="225"/>
      <c r="N12" s="191"/>
    </row>
    <row r="13" spans="1:14" s="167" customFormat="1" ht="18.75">
      <c r="A13" s="170"/>
      <c r="B13" s="372" t="s">
        <v>108</v>
      </c>
      <c r="C13" s="236"/>
      <c r="D13" s="236"/>
      <c r="E13" s="236"/>
      <c r="F13" s="190"/>
      <c r="G13" s="190"/>
      <c r="H13" s="190"/>
      <c r="I13" s="190"/>
      <c r="J13" s="190"/>
      <c r="K13" s="190"/>
      <c r="L13" s="225"/>
      <c r="M13" s="225"/>
      <c r="N13" s="191"/>
    </row>
    <row r="14" spans="1:14" s="167" customFormat="1" ht="45" customHeight="1">
      <c r="A14" s="170"/>
      <c r="B14" s="237" t="s">
        <v>50</v>
      </c>
      <c r="C14" s="238">
        <f>SUM(C10:C13)</f>
        <v>0</v>
      </c>
      <c r="D14" s="238">
        <f>SUM(D10:D13)</f>
        <v>0</v>
      </c>
      <c r="E14" s="238">
        <f>SUM(E10:E13)</f>
        <v>0</v>
      </c>
      <c r="F14" s="192"/>
      <c r="G14" s="192"/>
      <c r="H14" s="192"/>
      <c r="I14" s="192"/>
      <c r="J14" s="192"/>
      <c r="K14" s="239" t="s">
        <v>33</v>
      </c>
      <c r="L14" s="240"/>
      <c r="M14" s="240"/>
      <c r="N14" s="241" t="e">
        <f>C112</f>
        <v>#DIV/0!</v>
      </c>
    </row>
    <row r="15" spans="1:14" s="167" customFormat="1" ht="18.75">
      <c r="A15" s="170"/>
      <c r="B15" s="186"/>
      <c r="C15" s="193"/>
      <c r="D15" s="194"/>
      <c r="E15" s="194"/>
      <c r="F15" s="192"/>
      <c r="G15" s="192"/>
      <c r="H15" s="192"/>
      <c r="I15" s="192"/>
      <c r="J15" s="192"/>
      <c r="K15" s="239"/>
      <c r="L15" s="240"/>
      <c r="M15" s="240"/>
      <c r="N15" s="241"/>
    </row>
    <row r="16" spans="1:14" s="167" customFormat="1" ht="37.5">
      <c r="A16" s="225"/>
      <c r="B16" s="567"/>
      <c r="C16" s="567"/>
      <c r="D16" s="567"/>
      <c r="E16" s="567"/>
      <c r="F16" s="567"/>
      <c r="G16" s="567"/>
      <c r="H16" s="567"/>
      <c r="I16" s="567"/>
      <c r="J16" s="568"/>
      <c r="K16" s="242" t="s">
        <v>34</v>
      </c>
      <c r="L16" s="243"/>
      <c r="M16" s="243"/>
      <c r="N16" s="241">
        <f>C27+C49</f>
        <v>0</v>
      </c>
    </row>
    <row r="17" spans="1:14" ht="15">
      <c r="A17" s="195"/>
      <c r="B17" s="371"/>
      <c r="C17" s="189"/>
      <c r="D17" s="226"/>
      <c r="E17" s="226"/>
      <c r="F17" s="226"/>
      <c r="G17" s="226"/>
      <c r="H17" s="226"/>
      <c r="I17" s="226"/>
      <c r="J17" s="226"/>
      <c r="K17" s="226"/>
      <c r="L17" s="189"/>
      <c r="M17" s="189"/>
      <c r="N17" s="196"/>
    </row>
    <row r="18" spans="1:14" ht="15.75" thickBot="1">
      <c r="A18" s="141"/>
      <c r="B18" s="180"/>
      <c r="C18" s="197"/>
      <c r="D18" s="142"/>
      <c r="E18" s="142"/>
      <c r="F18" s="142"/>
      <c r="G18" s="142"/>
      <c r="H18" s="142"/>
      <c r="I18" s="142"/>
      <c r="J18" s="142"/>
      <c r="K18" s="198" t="s">
        <v>26</v>
      </c>
      <c r="L18" s="199"/>
      <c r="M18" s="199"/>
      <c r="N18" s="141"/>
    </row>
    <row r="19" spans="1:14" ht="19.5" customHeight="1" thickBot="1">
      <c r="A19" s="505" t="s">
        <v>0</v>
      </c>
      <c r="B19" s="521" t="s">
        <v>69</v>
      </c>
      <c r="C19" s="512" t="s">
        <v>48</v>
      </c>
      <c r="D19" s="516" t="s">
        <v>70</v>
      </c>
      <c r="E19" s="509" t="s">
        <v>73</v>
      </c>
      <c r="F19" s="510"/>
      <c r="G19" s="510"/>
      <c r="H19" s="510"/>
      <c r="I19" s="510"/>
      <c r="J19" s="511"/>
      <c r="K19" s="516" t="s">
        <v>86</v>
      </c>
      <c r="L19" s="505" t="s">
        <v>128</v>
      </c>
      <c r="M19" s="514" t="s">
        <v>92</v>
      </c>
      <c r="N19" s="540" t="s">
        <v>93</v>
      </c>
    </row>
    <row r="20" spans="1:14" ht="229.5" customHeight="1" thickBot="1">
      <c r="A20" s="506"/>
      <c r="B20" s="522"/>
      <c r="C20" s="513"/>
      <c r="D20" s="517"/>
      <c r="E20" s="244" t="s">
        <v>25</v>
      </c>
      <c r="F20" s="245" t="s">
        <v>27</v>
      </c>
      <c r="G20" s="245" t="s">
        <v>31</v>
      </c>
      <c r="H20" s="245" t="s">
        <v>28</v>
      </c>
      <c r="I20" s="246" t="s">
        <v>41</v>
      </c>
      <c r="J20" s="245" t="s">
        <v>29</v>
      </c>
      <c r="K20" s="517"/>
      <c r="L20" s="506"/>
      <c r="M20" s="515"/>
      <c r="N20" s="541"/>
    </row>
    <row r="21" spans="1:16" s="59" customFormat="1" ht="16.5" customHeight="1" thickBot="1">
      <c r="A21" s="549" t="s">
        <v>104</v>
      </c>
      <c r="B21" s="550"/>
      <c r="C21" s="550"/>
      <c r="D21" s="550"/>
      <c r="E21" s="550"/>
      <c r="F21" s="550"/>
      <c r="G21" s="550"/>
      <c r="H21" s="550"/>
      <c r="I21" s="550"/>
      <c r="J21" s="550"/>
      <c r="K21" s="550"/>
      <c r="L21" s="550"/>
      <c r="M21" s="550"/>
      <c r="N21" s="551"/>
      <c r="O21" s="58"/>
      <c r="P21" s="58"/>
    </row>
    <row r="22" spans="1:16" s="59" customFormat="1" ht="15.75">
      <c r="A22" s="247">
        <v>1</v>
      </c>
      <c r="B22" s="373" t="str">
        <f>'Штатное расписание'!C17</f>
        <v>Директор</v>
      </c>
      <c r="C22" s="248">
        <f>'Штатное расписание'!D17</f>
        <v>0</v>
      </c>
      <c r="D22" s="248">
        <f>'Штатное расписание'!E17</f>
        <v>0</v>
      </c>
      <c r="E22" s="248">
        <f>'Штатное расписание'!F17</f>
        <v>0</v>
      </c>
      <c r="F22" s="248">
        <f>'Штатное расписание'!G17</f>
        <v>0</v>
      </c>
      <c r="G22" s="248">
        <f>'Штатное расписание'!H17</f>
        <v>0</v>
      </c>
      <c r="H22" s="248">
        <f>'Штатное расписание'!I17</f>
        <v>0</v>
      </c>
      <c r="I22" s="248">
        <f>'Штатное расписание'!J17</f>
        <v>0</v>
      </c>
      <c r="J22" s="248">
        <f>'Штатное расписание'!K17</f>
        <v>0</v>
      </c>
      <c r="K22" s="249">
        <f>SUM(D22:J22)</f>
        <v>0</v>
      </c>
      <c r="L22" s="250">
        <f>C22</f>
        <v>0</v>
      </c>
      <c r="M22" s="250">
        <f>K22</f>
        <v>0</v>
      </c>
      <c r="N22" s="251"/>
      <c r="O22" s="58"/>
      <c r="P22" s="58"/>
    </row>
    <row r="23" spans="1:16" s="59" customFormat="1" ht="31.5">
      <c r="A23" s="247">
        <v>2</v>
      </c>
      <c r="B23" s="374" t="str">
        <f>'Штатное расписание'!C18</f>
        <v>Заместитель директора по УВР(ВР, УР, УКР)</v>
      </c>
      <c r="C23" s="248">
        <f>'Штатное расписание'!D18</f>
        <v>0</v>
      </c>
      <c r="D23" s="248">
        <f>'Штатное расписание'!E18</f>
        <v>0</v>
      </c>
      <c r="E23" s="248">
        <f>'Штатное расписание'!F18</f>
        <v>0</v>
      </c>
      <c r="F23" s="248">
        <f>'Штатное расписание'!G18</f>
        <v>0</v>
      </c>
      <c r="G23" s="248">
        <f>'Штатное расписание'!H18</f>
        <v>0</v>
      </c>
      <c r="H23" s="248">
        <f>'Штатное расписание'!I18</f>
        <v>0</v>
      </c>
      <c r="I23" s="248">
        <f>'Штатное расписание'!J18</f>
        <v>0</v>
      </c>
      <c r="J23" s="248">
        <f>'Штатное расписание'!K18</f>
        <v>0</v>
      </c>
      <c r="K23" s="249"/>
      <c r="L23" s="250">
        <f aca="true" t="shared" si="0" ref="L23:L39">C23</f>
        <v>0</v>
      </c>
      <c r="M23" s="250">
        <f aca="true" t="shared" si="1" ref="M23:M39">K23</f>
        <v>0</v>
      </c>
      <c r="N23" s="251"/>
      <c r="O23" s="58"/>
      <c r="P23" s="58"/>
    </row>
    <row r="24" spans="1:16" s="59" customFormat="1" ht="15.75">
      <c r="A24" s="247">
        <v>3</v>
      </c>
      <c r="B24" s="374" t="s">
        <v>111</v>
      </c>
      <c r="C24" s="248">
        <f>'Штатное расписание'!D19</f>
        <v>0</v>
      </c>
      <c r="D24" s="248">
        <f>'Штатное расписание'!E19</f>
        <v>0</v>
      </c>
      <c r="E24" s="248">
        <f>'Штатное расписание'!F19</f>
        <v>0</v>
      </c>
      <c r="F24" s="248">
        <f>'Штатное расписание'!G19</f>
        <v>0</v>
      </c>
      <c r="G24" s="248">
        <f>'Штатное расписание'!H19</f>
        <v>0</v>
      </c>
      <c r="H24" s="248">
        <f>'Штатное расписание'!I19</f>
        <v>0</v>
      </c>
      <c r="I24" s="248">
        <f>'Штатное расписание'!J19</f>
        <v>0</v>
      </c>
      <c r="J24" s="248">
        <f>'Штатное расписание'!K19</f>
        <v>0</v>
      </c>
      <c r="K24" s="249">
        <f aca="true" t="shared" si="2" ref="K24:K39">SUM(D24:J24)</f>
        <v>0</v>
      </c>
      <c r="L24" s="250">
        <f t="shared" si="0"/>
        <v>0</v>
      </c>
      <c r="M24" s="250">
        <f t="shared" si="1"/>
        <v>0</v>
      </c>
      <c r="N24" s="251"/>
      <c r="O24" s="58"/>
      <c r="P24" s="58"/>
    </row>
    <row r="25" spans="1:16" s="59" customFormat="1" ht="15.75">
      <c r="A25" s="247">
        <v>4</v>
      </c>
      <c r="B25" s="374" t="s">
        <v>32</v>
      </c>
      <c r="C25" s="248">
        <f>'Штатное расписание'!D20</f>
        <v>0</v>
      </c>
      <c r="D25" s="248">
        <f>'Штатное расписание'!E20</f>
        <v>0</v>
      </c>
      <c r="E25" s="248">
        <f>'Штатное расписание'!F20</f>
        <v>0</v>
      </c>
      <c r="F25" s="248">
        <f>'Штатное расписание'!G20</f>
        <v>0</v>
      </c>
      <c r="G25" s="248">
        <f>'Штатное расписание'!H20</f>
        <v>0</v>
      </c>
      <c r="H25" s="248">
        <f>'Штатное расписание'!I20</f>
        <v>0</v>
      </c>
      <c r="I25" s="248">
        <f>'Штатное расписание'!J20</f>
        <v>0</v>
      </c>
      <c r="J25" s="248">
        <f>'Штатное расписание'!K20</f>
        <v>0</v>
      </c>
      <c r="K25" s="249">
        <f t="shared" si="2"/>
        <v>0</v>
      </c>
      <c r="L25" s="250">
        <f t="shared" si="0"/>
        <v>0</v>
      </c>
      <c r="M25" s="250">
        <f t="shared" si="1"/>
        <v>0</v>
      </c>
      <c r="N25" s="251"/>
      <c r="O25" s="58"/>
      <c r="P25" s="58"/>
    </row>
    <row r="26" spans="1:16" s="59" customFormat="1" ht="15.75">
      <c r="A26" s="247">
        <v>5</v>
      </c>
      <c r="B26" s="374" t="str">
        <f>'Штатное расписание'!C21</f>
        <v>Старший воспитатель</v>
      </c>
      <c r="C26" s="182">
        <f>'Штатное расписание'!D21</f>
        <v>0</v>
      </c>
      <c r="D26" s="182">
        <f>'Штатное расписание'!E21</f>
        <v>0</v>
      </c>
      <c r="E26" s="182">
        <f>'Штатное расписание'!F21</f>
        <v>0</v>
      </c>
      <c r="F26" s="182">
        <f>'Штатное расписание'!G21</f>
        <v>0</v>
      </c>
      <c r="G26" s="182">
        <f>'Штатное расписание'!H21</f>
        <v>0</v>
      </c>
      <c r="H26" s="182">
        <f>'Штатное расписание'!I21</f>
        <v>0</v>
      </c>
      <c r="I26" s="182">
        <f>'Штатное расписание'!J21</f>
        <v>0</v>
      </c>
      <c r="J26" s="248">
        <f>'Штатное расписание'!K21</f>
        <v>0</v>
      </c>
      <c r="K26" s="249">
        <f>SUM(D26:J26)</f>
        <v>0</v>
      </c>
      <c r="L26" s="250">
        <f t="shared" si="0"/>
        <v>0</v>
      </c>
      <c r="M26" s="250">
        <f t="shared" si="1"/>
        <v>0</v>
      </c>
      <c r="N26" s="251"/>
      <c r="O26" s="58"/>
      <c r="P26" s="58"/>
    </row>
    <row r="27" spans="1:16" s="59" customFormat="1" ht="15.75">
      <c r="A27" s="247">
        <v>6</v>
      </c>
      <c r="B27" s="374" t="str">
        <f>'Штатное расписание'!C22</f>
        <v>Учитель </v>
      </c>
      <c r="C27" s="182"/>
      <c r="D27" s="182"/>
      <c r="E27" s="182"/>
      <c r="F27" s="182"/>
      <c r="G27" s="182"/>
      <c r="H27" s="182"/>
      <c r="I27" s="182"/>
      <c r="J27" s="248">
        <f>'Штатное расписание'!K22</f>
        <v>0</v>
      </c>
      <c r="K27" s="249"/>
      <c r="L27" s="250">
        <f t="shared" si="0"/>
        <v>0</v>
      </c>
      <c r="M27" s="250">
        <f t="shared" si="1"/>
        <v>0</v>
      </c>
      <c r="N27" s="251"/>
      <c r="O27" s="58"/>
      <c r="P27" s="58"/>
    </row>
    <row r="28" spans="1:16" s="59" customFormat="1" ht="15.75">
      <c r="A28" s="247">
        <v>7</v>
      </c>
      <c r="B28" s="374" t="str">
        <f>'Штатное расписание'!C24</f>
        <v>Учитель-дефектолог</v>
      </c>
      <c r="C28" s="182"/>
      <c r="D28" s="182"/>
      <c r="E28" s="182"/>
      <c r="F28" s="182"/>
      <c r="G28" s="182"/>
      <c r="H28" s="182"/>
      <c r="I28" s="182"/>
      <c r="J28" s="248">
        <f>'Штатное расписание'!K23</f>
        <v>0</v>
      </c>
      <c r="K28" s="249"/>
      <c r="L28" s="250">
        <f t="shared" si="0"/>
        <v>0</v>
      </c>
      <c r="M28" s="250">
        <f t="shared" si="1"/>
        <v>0</v>
      </c>
      <c r="N28" s="251"/>
      <c r="O28" s="58"/>
      <c r="P28" s="58"/>
    </row>
    <row r="29" spans="1:16" s="59" customFormat="1" ht="15.75">
      <c r="A29" s="247">
        <v>8</v>
      </c>
      <c r="B29" s="374" t="str">
        <f>'Штатное расписание'!C25</f>
        <v>Учитель-логопед</v>
      </c>
      <c r="C29" s="182">
        <f>'Штатное расписание'!D25</f>
        <v>0</v>
      </c>
      <c r="D29" s="182">
        <f>'Штатное расписание'!E25</f>
        <v>0</v>
      </c>
      <c r="E29" s="182">
        <f>'Штатное расписание'!F25</f>
        <v>0</v>
      </c>
      <c r="F29" s="182">
        <f>'Штатное расписание'!G25</f>
        <v>0</v>
      </c>
      <c r="G29" s="182">
        <f>'Штатное расписание'!H25</f>
        <v>0</v>
      </c>
      <c r="H29" s="182">
        <f>'Штатное расписание'!I25</f>
        <v>0</v>
      </c>
      <c r="I29" s="182">
        <f>'Штатное расписание'!J25</f>
        <v>0</v>
      </c>
      <c r="J29" s="248">
        <f>'Штатное расписание'!K24</f>
        <v>0</v>
      </c>
      <c r="K29" s="249">
        <f>SUM(D29:J29)</f>
        <v>0</v>
      </c>
      <c r="L29" s="250">
        <f t="shared" si="0"/>
        <v>0</v>
      </c>
      <c r="M29" s="250">
        <f t="shared" si="1"/>
        <v>0</v>
      </c>
      <c r="N29" s="251"/>
      <c r="O29" s="58"/>
      <c r="P29" s="58"/>
    </row>
    <row r="30" spans="1:14" ht="15.75">
      <c r="A30" s="247">
        <v>9</v>
      </c>
      <c r="B30" s="374" t="str">
        <f>'Штатное расписание'!C26</f>
        <v>Педагог-психолог </v>
      </c>
      <c r="C30" s="182">
        <f>'Штатное расписание'!D26</f>
        <v>0</v>
      </c>
      <c r="D30" s="182">
        <f>'Штатное расписание'!E26</f>
        <v>0</v>
      </c>
      <c r="E30" s="182">
        <f>'Штатное расписание'!F26</f>
        <v>0</v>
      </c>
      <c r="F30" s="182">
        <f>'Штатное расписание'!G26</f>
        <v>0</v>
      </c>
      <c r="G30" s="182">
        <f>'Штатное расписание'!H26</f>
        <v>0</v>
      </c>
      <c r="H30" s="182">
        <f>'Штатное расписание'!I26</f>
        <v>0</v>
      </c>
      <c r="I30" s="182">
        <f>'Штатное расписание'!J26</f>
        <v>0</v>
      </c>
      <c r="J30" s="248">
        <f>'Штатное расписание'!K25</f>
        <v>0</v>
      </c>
      <c r="K30" s="249">
        <f t="shared" si="2"/>
        <v>0</v>
      </c>
      <c r="L30" s="250">
        <f t="shared" si="0"/>
        <v>0</v>
      </c>
      <c r="M30" s="250">
        <f t="shared" si="1"/>
        <v>0</v>
      </c>
      <c r="N30" s="252"/>
    </row>
    <row r="31" spans="1:14" ht="15.75">
      <c r="A31" s="247">
        <v>10</v>
      </c>
      <c r="B31" s="374" t="str">
        <f>'Штатное расписание'!C27</f>
        <v>Социальный педагог</v>
      </c>
      <c r="C31" s="182"/>
      <c r="D31" s="182"/>
      <c r="E31" s="182"/>
      <c r="F31" s="182"/>
      <c r="G31" s="182"/>
      <c r="H31" s="182"/>
      <c r="I31" s="182"/>
      <c r="J31" s="248">
        <f>'Штатное расписание'!K26</f>
        <v>0</v>
      </c>
      <c r="K31" s="249"/>
      <c r="L31" s="250">
        <f t="shared" si="0"/>
        <v>0</v>
      </c>
      <c r="M31" s="250">
        <f t="shared" si="1"/>
        <v>0</v>
      </c>
      <c r="N31" s="252"/>
    </row>
    <row r="32" spans="1:14" ht="22.5" customHeight="1">
      <c r="A32" s="247">
        <v>11</v>
      </c>
      <c r="B32" s="374" t="str">
        <f>'Штатное расписание'!C28</f>
        <v>Воспитатель</v>
      </c>
      <c r="C32" s="182">
        <f>'Штатное расписание'!D28</f>
        <v>0</v>
      </c>
      <c r="D32" s="182">
        <f>'Штатное расписание'!E28</f>
        <v>0</v>
      </c>
      <c r="E32" s="182"/>
      <c r="F32" s="182"/>
      <c r="G32" s="182">
        <f>'Штатное расписание'!H28</f>
        <v>0</v>
      </c>
      <c r="H32" s="182"/>
      <c r="I32" s="182"/>
      <c r="J32" s="248">
        <f>'Штатное расписание'!K27</f>
        <v>0</v>
      </c>
      <c r="K32" s="249">
        <f t="shared" si="2"/>
        <v>0</v>
      </c>
      <c r="L32" s="250">
        <f t="shared" si="0"/>
        <v>0</v>
      </c>
      <c r="M32" s="250">
        <f t="shared" si="1"/>
        <v>0</v>
      </c>
      <c r="N32" s="252"/>
    </row>
    <row r="33" spans="1:14" ht="49.5" customHeight="1">
      <c r="A33" s="247">
        <v>12</v>
      </c>
      <c r="B33" s="374" t="str">
        <f>'Штатное расписание'!C29</f>
        <v>Воспитатель (работающий в группе компенсирующей и комбинированной направленности)</v>
      </c>
      <c r="C33" s="182">
        <f>'Штатное расписание'!D29</f>
        <v>0</v>
      </c>
      <c r="D33" s="182">
        <f>'Штатное расписание'!E29</f>
        <v>0</v>
      </c>
      <c r="E33" s="182">
        <f>'Штатное расписание'!F29</f>
        <v>0</v>
      </c>
      <c r="F33" s="182">
        <f>'Штатное расписание'!G29</f>
        <v>0</v>
      </c>
      <c r="G33" s="182">
        <f>'Штатное расписание'!H29</f>
        <v>0</v>
      </c>
      <c r="H33" s="182">
        <f>'Штатное расписание'!I29</f>
        <v>0</v>
      </c>
      <c r="I33" s="182">
        <f>'Штатное расписание'!J29</f>
        <v>0</v>
      </c>
      <c r="J33" s="182">
        <f>'Штатное расписание'!K29</f>
        <v>0</v>
      </c>
      <c r="K33" s="249">
        <f t="shared" si="2"/>
        <v>0</v>
      </c>
      <c r="L33" s="250">
        <f t="shared" si="0"/>
        <v>0</v>
      </c>
      <c r="M33" s="250">
        <f t="shared" si="1"/>
        <v>0</v>
      </c>
      <c r="N33" s="252"/>
    </row>
    <row r="34" spans="1:14" ht="15.75">
      <c r="A34" s="247">
        <v>13</v>
      </c>
      <c r="B34" s="374" t="str">
        <f>'Штатное расписание'!C30</f>
        <v>Музыкальный руководитель</v>
      </c>
      <c r="C34" s="182">
        <f>'Штатное расписание'!D30</f>
        <v>0</v>
      </c>
      <c r="D34" s="182">
        <f>'Штатное расписание'!E30</f>
        <v>0</v>
      </c>
      <c r="E34" s="182">
        <f>'Штатное расписание'!F30</f>
        <v>0</v>
      </c>
      <c r="F34" s="182">
        <f>'Штатное расписание'!G30</f>
        <v>0</v>
      </c>
      <c r="G34" s="182">
        <f>'Штатное расписание'!H30</f>
        <v>0</v>
      </c>
      <c r="H34" s="182">
        <f>'Штатное расписание'!I30</f>
        <v>0</v>
      </c>
      <c r="I34" s="182">
        <f>'Штатное расписание'!J30</f>
        <v>0</v>
      </c>
      <c r="J34" s="182"/>
      <c r="K34" s="249">
        <f t="shared" si="2"/>
        <v>0</v>
      </c>
      <c r="L34" s="250">
        <f t="shared" si="0"/>
        <v>0</v>
      </c>
      <c r="M34" s="250">
        <f t="shared" si="1"/>
        <v>0</v>
      </c>
      <c r="N34" s="252"/>
    </row>
    <row r="35" spans="1:14" ht="15.75">
      <c r="A35" s="247">
        <v>14</v>
      </c>
      <c r="B35" s="374" t="str">
        <f>'Штатное расписание'!C31</f>
        <v>Инструктор по физкультуре</v>
      </c>
      <c r="C35" s="182">
        <f>'Штатное расписание'!D31</f>
        <v>0</v>
      </c>
      <c r="D35" s="182">
        <f>'Штатное расписание'!E31</f>
        <v>0</v>
      </c>
      <c r="E35" s="182">
        <f>'Штатное расписание'!F31</f>
        <v>0</v>
      </c>
      <c r="F35" s="182">
        <f>'Штатное расписание'!G31</f>
        <v>0</v>
      </c>
      <c r="G35" s="182">
        <f>'Штатное расписание'!H31</f>
        <v>0</v>
      </c>
      <c r="H35" s="182">
        <f>'Штатное расписание'!I31</f>
        <v>0</v>
      </c>
      <c r="I35" s="182">
        <f>'Штатное расписание'!J31</f>
        <v>0</v>
      </c>
      <c r="J35" s="182">
        <f>'Штатное расписание'!K31</f>
        <v>0</v>
      </c>
      <c r="K35" s="249">
        <f t="shared" si="2"/>
        <v>0</v>
      </c>
      <c r="L35" s="250">
        <f t="shared" si="0"/>
        <v>0</v>
      </c>
      <c r="M35" s="250">
        <f t="shared" si="1"/>
        <v>0</v>
      </c>
      <c r="N35" s="252"/>
    </row>
    <row r="36" spans="1:14" ht="15.75">
      <c r="A36" s="247">
        <v>15</v>
      </c>
      <c r="B36" s="374" t="s">
        <v>95</v>
      </c>
      <c r="C36" s="182">
        <f>'Штатное расписание'!D32</f>
        <v>0</v>
      </c>
      <c r="D36" s="182">
        <f>'Штатное расписание'!E32</f>
        <v>0</v>
      </c>
      <c r="E36" s="182"/>
      <c r="F36" s="182"/>
      <c r="G36" s="182"/>
      <c r="H36" s="182"/>
      <c r="I36" s="182"/>
      <c r="J36" s="182"/>
      <c r="K36" s="249">
        <f t="shared" si="2"/>
        <v>0</v>
      </c>
      <c r="L36" s="250">
        <f t="shared" si="0"/>
        <v>0</v>
      </c>
      <c r="M36" s="250">
        <f t="shared" si="1"/>
        <v>0</v>
      </c>
      <c r="N36" s="252"/>
    </row>
    <row r="37" spans="1:16" ht="15.75">
      <c r="A37" s="247">
        <v>16</v>
      </c>
      <c r="B37" s="374" t="s">
        <v>23</v>
      </c>
      <c r="C37" s="182">
        <f>'Штатное расписание'!D33</f>
        <v>0</v>
      </c>
      <c r="D37" s="182">
        <f>'Штатное расписание'!E33</f>
        <v>0</v>
      </c>
      <c r="E37" s="182"/>
      <c r="F37" s="182"/>
      <c r="G37" s="182"/>
      <c r="H37" s="182"/>
      <c r="I37" s="182"/>
      <c r="J37" s="182"/>
      <c r="K37" s="249">
        <f t="shared" si="2"/>
        <v>0</v>
      </c>
      <c r="L37" s="250">
        <f t="shared" si="0"/>
        <v>0</v>
      </c>
      <c r="M37" s="250">
        <f t="shared" si="1"/>
        <v>0</v>
      </c>
      <c r="N37" s="252"/>
      <c r="O37" s="253" t="s">
        <v>119</v>
      </c>
      <c r="P37" s="253" t="s">
        <v>120</v>
      </c>
    </row>
    <row r="38" spans="1:16" ht="15.75">
      <c r="A38" s="247">
        <v>17</v>
      </c>
      <c r="B38" s="374" t="s">
        <v>15</v>
      </c>
      <c r="C38" s="182">
        <f>'Штатное расписание'!D34</f>
        <v>0</v>
      </c>
      <c r="D38" s="182">
        <f>'Штатное расписание'!E34</f>
        <v>0</v>
      </c>
      <c r="E38" s="182">
        <f>'Штатное расписание'!F34</f>
        <v>0</v>
      </c>
      <c r="F38" s="182">
        <f>'Штатное расписание'!G34</f>
        <v>0</v>
      </c>
      <c r="G38" s="182">
        <f>'Штатное расписание'!H34</f>
        <v>0</v>
      </c>
      <c r="H38" s="182">
        <f>'Штатное расписание'!I34</f>
        <v>0</v>
      </c>
      <c r="I38" s="182">
        <f>'Штатное расписание'!J34</f>
        <v>0</v>
      </c>
      <c r="J38" s="182">
        <f>'Штатное расписание'!K34</f>
        <v>0</v>
      </c>
      <c r="K38" s="249">
        <f t="shared" si="2"/>
        <v>0</v>
      </c>
      <c r="L38" s="250">
        <f t="shared" si="0"/>
        <v>0</v>
      </c>
      <c r="M38" s="250">
        <f t="shared" si="1"/>
        <v>0</v>
      </c>
      <c r="N38" s="252"/>
      <c r="O38" s="36"/>
      <c r="P38" s="36"/>
    </row>
    <row r="39" spans="1:16" ht="31.5">
      <c r="A39" s="247">
        <v>18</v>
      </c>
      <c r="B39" s="374" t="s">
        <v>88</v>
      </c>
      <c r="C39" s="182">
        <f>'Штатное расписание'!D35</f>
        <v>0</v>
      </c>
      <c r="D39" s="254">
        <f>'Штатное расписание'!E35</f>
        <v>0</v>
      </c>
      <c r="E39" s="254">
        <f>'Штатное расписание'!F35</f>
        <v>0</v>
      </c>
      <c r="F39" s="254">
        <f>'Штатное расписание'!G35</f>
        <v>0</v>
      </c>
      <c r="G39" s="254">
        <f>'Штатное расписание'!H35</f>
        <v>0</v>
      </c>
      <c r="H39" s="254">
        <f>'Штатное расписание'!I35</f>
        <v>0</v>
      </c>
      <c r="I39" s="254">
        <f>'Штатное расписание'!J35</f>
        <v>0</v>
      </c>
      <c r="J39" s="254">
        <f>'Штатное расписание'!K35</f>
        <v>0</v>
      </c>
      <c r="K39" s="249">
        <f t="shared" si="2"/>
        <v>0</v>
      </c>
      <c r="L39" s="250">
        <f t="shared" si="0"/>
        <v>0</v>
      </c>
      <c r="M39" s="250">
        <f t="shared" si="1"/>
        <v>0</v>
      </c>
      <c r="N39" s="252"/>
      <c r="O39" s="255" t="e">
        <f>100-O40</f>
        <v>#DIV/0!</v>
      </c>
      <c r="P39" s="256" t="e">
        <f>100-P40</f>
        <v>#DIV/0!</v>
      </c>
    </row>
    <row r="40" spans="1:16" s="59" customFormat="1" ht="15" customHeight="1">
      <c r="A40" s="548" t="s">
        <v>11</v>
      </c>
      <c r="B40" s="545"/>
      <c r="C40" s="257">
        <f>SUM(C22:C39)-C27</f>
        <v>0</v>
      </c>
      <c r="D40" s="258">
        <f aca="true" t="shared" si="3" ref="D40:M40">SUM(D22:D39)</f>
        <v>0</v>
      </c>
      <c r="E40" s="258">
        <f t="shared" si="3"/>
        <v>0</v>
      </c>
      <c r="F40" s="258">
        <f t="shared" si="3"/>
        <v>0</v>
      </c>
      <c r="G40" s="258">
        <f t="shared" si="3"/>
        <v>0</v>
      </c>
      <c r="H40" s="258">
        <f t="shared" si="3"/>
        <v>0</v>
      </c>
      <c r="I40" s="258">
        <f t="shared" si="3"/>
        <v>0</v>
      </c>
      <c r="J40" s="258">
        <f t="shared" si="3"/>
        <v>0</v>
      </c>
      <c r="K40" s="259">
        <f t="shared" si="3"/>
        <v>0</v>
      </c>
      <c r="L40" s="260">
        <f t="shared" si="3"/>
        <v>0</v>
      </c>
      <c r="M40" s="261">
        <f t="shared" si="3"/>
        <v>0</v>
      </c>
      <c r="N40" s="251"/>
      <c r="O40" s="262" t="e">
        <f>ROUND(M40/(N42)*100,3)</f>
        <v>#DIV/0!</v>
      </c>
      <c r="P40" s="263" t="e">
        <f>ROUND(K40/(N42)*100,4)</f>
        <v>#DIV/0!</v>
      </c>
    </row>
    <row r="41" spans="1:16" ht="16.5" thickBot="1">
      <c r="A41" s="553" t="s">
        <v>141</v>
      </c>
      <c r="B41" s="554"/>
      <c r="C41" s="555"/>
      <c r="D41" s="455"/>
      <c r="E41" s="456"/>
      <c r="F41" s="456"/>
      <c r="G41" s="456"/>
      <c r="H41" s="456"/>
      <c r="I41" s="456"/>
      <c r="J41" s="456"/>
      <c r="K41" s="265">
        <f>ROUND(K40/94.103*5.897,2)</f>
        <v>0</v>
      </c>
      <c r="L41" s="227"/>
      <c r="M41" s="265">
        <f>ROUND(M40/94.103*5.897,2)</f>
        <v>0</v>
      </c>
      <c r="N41" s="252" t="s">
        <v>142</v>
      </c>
      <c r="O41" s="168">
        <f>K42-N42</f>
        <v>0</v>
      </c>
      <c r="P41" s="36"/>
    </row>
    <row r="42" spans="1:16" s="59" customFormat="1" ht="15.75" customHeight="1" thickBot="1">
      <c r="A42" s="507" t="s">
        <v>102</v>
      </c>
      <c r="B42" s="508"/>
      <c r="C42" s="451">
        <f>C40</f>
        <v>0</v>
      </c>
      <c r="D42" s="457">
        <f>D40+D41</f>
        <v>0</v>
      </c>
      <c r="E42" s="457">
        <f aca="true" t="shared" si="4" ref="E42:J42">E40+E41</f>
        <v>0</v>
      </c>
      <c r="F42" s="457">
        <f t="shared" si="4"/>
        <v>0</v>
      </c>
      <c r="G42" s="457">
        <f t="shared" si="4"/>
        <v>0</v>
      </c>
      <c r="H42" s="457">
        <f t="shared" si="4"/>
        <v>0</v>
      </c>
      <c r="I42" s="457">
        <f t="shared" si="4"/>
        <v>0</v>
      </c>
      <c r="J42" s="457">
        <f t="shared" si="4"/>
        <v>0</v>
      </c>
      <c r="K42" s="452">
        <f>K40+K41</f>
        <v>0</v>
      </c>
      <c r="L42" s="458">
        <f>L40+L41</f>
        <v>0</v>
      </c>
      <c r="M42" s="459">
        <f>M40+M41</f>
        <v>0</v>
      </c>
      <c r="N42" s="454"/>
      <c r="O42" s="168">
        <f>N42-M42</f>
        <v>0</v>
      </c>
      <c r="P42" s="168">
        <f>N42-K42</f>
        <v>0</v>
      </c>
    </row>
    <row r="43" spans="1:14" ht="19.5" customHeight="1" thickBot="1">
      <c r="A43" s="518" t="s">
        <v>105</v>
      </c>
      <c r="B43" s="519"/>
      <c r="C43" s="519"/>
      <c r="D43" s="519"/>
      <c r="E43" s="519"/>
      <c r="F43" s="519"/>
      <c r="G43" s="519"/>
      <c r="H43" s="519"/>
      <c r="I43" s="519"/>
      <c r="J43" s="519"/>
      <c r="K43" s="519"/>
      <c r="L43" s="519"/>
      <c r="M43" s="519"/>
      <c r="N43" s="520"/>
    </row>
    <row r="44" spans="1:14" ht="15.75">
      <c r="A44" s="266">
        <v>19</v>
      </c>
      <c r="B44" s="272" t="str">
        <f>'Штатное расписание'!C36</f>
        <v>Директор</v>
      </c>
      <c r="C44" s="267"/>
      <c r="D44" s="267"/>
      <c r="E44" s="267"/>
      <c r="F44" s="267"/>
      <c r="G44" s="267"/>
      <c r="H44" s="267"/>
      <c r="I44" s="267"/>
      <c r="J44" s="267"/>
      <c r="K44" s="268"/>
      <c r="L44" s="250"/>
      <c r="M44" s="171"/>
      <c r="N44" s="133"/>
    </row>
    <row r="45" spans="1:14" ht="31.5">
      <c r="A45" s="266">
        <v>20</v>
      </c>
      <c r="B45" s="274" t="str">
        <f>'Штатное расписание'!C37</f>
        <v>Заместитель директора по УВР(ВР, УР, УКР)</v>
      </c>
      <c r="C45" s="174">
        <f>'Штатное расписание'!D37</f>
        <v>0</v>
      </c>
      <c r="D45" s="174">
        <f>'Штатное расписание'!E37</f>
        <v>0</v>
      </c>
      <c r="E45" s="174">
        <f>'Штатное расписание'!F37</f>
        <v>0</v>
      </c>
      <c r="F45" s="174">
        <f>'Штатное расписание'!G37</f>
        <v>0</v>
      </c>
      <c r="G45" s="174">
        <f>'Штатное расписание'!H37</f>
        <v>0</v>
      </c>
      <c r="H45" s="174">
        <f>'Штатное расписание'!I37</f>
        <v>0</v>
      </c>
      <c r="I45" s="174">
        <f>'Штатное расписание'!J37</f>
        <v>0</v>
      </c>
      <c r="J45" s="174">
        <f>'Штатное расписание'!K37</f>
        <v>0</v>
      </c>
      <c r="K45" s="174">
        <f>'Штатное расписание'!L37</f>
        <v>0</v>
      </c>
      <c r="L45" s="250">
        <f aca="true" t="shared" si="5" ref="L45:L54">C45</f>
        <v>0</v>
      </c>
      <c r="M45" s="171">
        <f aca="true" t="shared" si="6" ref="M45:M54">K45</f>
        <v>0</v>
      </c>
      <c r="N45" s="133"/>
    </row>
    <row r="46" spans="1:14" ht="15.75">
      <c r="A46" s="266">
        <v>21</v>
      </c>
      <c r="B46" s="274" t="s">
        <v>95</v>
      </c>
      <c r="C46" s="174">
        <f>'Штатное расписание'!D38</f>
        <v>0</v>
      </c>
      <c r="D46" s="174">
        <f>'Штатное расписание'!E38</f>
        <v>0</v>
      </c>
      <c r="E46" s="174">
        <f>'Штатное расписание'!F38</f>
        <v>0</v>
      </c>
      <c r="F46" s="174">
        <f>'Штатное расписание'!G38</f>
        <v>0</v>
      </c>
      <c r="G46" s="174">
        <f>'Штатное расписание'!H38</f>
        <v>0</v>
      </c>
      <c r="H46" s="174">
        <f>'Штатное расписание'!I38</f>
        <v>0</v>
      </c>
      <c r="I46" s="174">
        <f>'Штатное расписание'!J38</f>
        <v>0</v>
      </c>
      <c r="J46" s="174">
        <f>'Штатное расписание'!K38</f>
        <v>0</v>
      </c>
      <c r="K46" s="268"/>
      <c r="L46" s="250">
        <f t="shared" si="5"/>
        <v>0</v>
      </c>
      <c r="M46" s="171">
        <f t="shared" si="6"/>
        <v>0</v>
      </c>
      <c r="N46" s="133"/>
    </row>
    <row r="47" spans="1:14" ht="14.25" customHeight="1">
      <c r="A47" s="266">
        <v>22</v>
      </c>
      <c r="B47" s="274" t="str">
        <f>'Штатное расписание'!C39</f>
        <v>Главный бухгалтер</v>
      </c>
      <c r="C47" s="174">
        <f>'Штатное расписание'!D39</f>
        <v>0</v>
      </c>
      <c r="D47" s="174">
        <f>'Штатное расписание'!E39</f>
        <v>0</v>
      </c>
      <c r="E47" s="174">
        <f>'Штатное расписание'!F39</f>
        <v>0</v>
      </c>
      <c r="F47" s="174">
        <f>'Штатное расписание'!G39</f>
        <v>0</v>
      </c>
      <c r="G47" s="174">
        <f>'Штатное расписание'!H39</f>
        <v>0</v>
      </c>
      <c r="H47" s="174">
        <f>'Штатное расписание'!I39</f>
        <v>0</v>
      </c>
      <c r="I47" s="174">
        <f>'Штатное расписание'!J39</f>
        <v>0</v>
      </c>
      <c r="J47" s="174">
        <f>'Штатное расписание'!K39</f>
        <v>0</v>
      </c>
      <c r="K47" s="268"/>
      <c r="L47" s="250">
        <f t="shared" si="5"/>
        <v>0</v>
      </c>
      <c r="M47" s="171">
        <f t="shared" si="6"/>
        <v>0</v>
      </c>
      <c r="N47" s="133"/>
    </row>
    <row r="48" spans="1:14" ht="15.75">
      <c r="A48" s="266">
        <v>23</v>
      </c>
      <c r="B48" s="274" t="str">
        <f>'Штатное расписание'!C40</f>
        <v>Старший воспитатель</v>
      </c>
      <c r="C48" s="174">
        <f>'Штатное расписание'!D40</f>
        <v>0</v>
      </c>
      <c r="D48" s="174">
        <f>'Штатное расписание'!E40</f>
        <v>0</v>
      </c>
      <c r="E48" s="174">
        <f>'Штатное расписание'!F40</f>
        <v>0</v>
      </c>
      <c r="F48" s="174">
        <f>'Штатное расписание'!G40</f>
        <v>0</v>
      </c>
      <c r="G48" s="174">
        <f>'Штатное расписание'!H40</f>
        <v>0</v>
      </c>
      <c r="H48" s="174">
        <f>'Штатное расписание'!I40</f>
        <v>0</v>
      </c>
      <c r="I48" s="174">
        <f>'Штатное расписание'!J40</f>
        <v>0</v>
      </c>
      <c r="J48" s="174">
        <f>'Штатное расписание'!K40</f>
        <v>0</v>
      </c>
      <c r="K48" s="268"/>
      <c r="L48" s="250">
        <f t="shared" si="5"/>
        <v>0</v>
      </c>
      <c r="M48" s="171">
        <f t="shared" si="6"/>
        <v>0</v>
      </c>
      <c r="N48" s="133"/>
    </row>
    <row r="49" spans="1:14" ht="15.75">
      <c r="A49" s="266">
        <v>24</v>
      </c>
      <c r="B49" s="274" t="str">
        <f>'Штатное расписание'!C41</f>
        <v>Учитель </v>
      </c>
      <c r="C49" s="174">
        <f>'Штатное расписание'!D42</f>
        <v>0</v>
      </c>
      <c r="D49" s="181">
        <f>'Штатное расписание'!E41</f>
        <v>0</v>
      </c>
      <c r="E49" s="174">
        <f>'Штатное расписание'!F41</f>
        <v>0</v>
      </c>
      <c r="F49" s="174">
        <f>'Штатное расписание'!G41</f>
        <v>0</v>
      </c>
      <c r="G49" s="174">
        <f>'Штатное расписание'!H41</f>
        <v>0</v>
      </c>
      <c r="H49" s="174">
        <f>'Штатное расписание'!I41</f>
        <v>0</v>
      </c>
      <c r="I49" s="174">
        <f>'Штатное расписание'!J41</f>
        <v>0</v>
      </c>
      <c r="J49" s="171">
        <f>'Штатное расписание'!K41</f>
        <v>0</v>
      </c>
      <c r="K49" s="268">
        <f aca="true" t="shared" si="7" ref="K49:K54">SUM(D49:J49)</f>
        <v>0</v>
      </c>
      <c r="L49" s="250">
        <f t="shared" si="5"/>
        <v>0</v>
      </c>
      <c r="M49" s="171">
        <f t="shared" si="6"/>
        <v>0</v>
      </c>
      <c r="N49" s="133"/>
    </row>
    <row r="50" spans="1:14" ht="15.75">
      <c r="A50" s="266">
        <v>25</v>
      </c>
      <c r="B50" s="274" t="str">
        <f>'Штатное расписание'!C43</f>
        <v>Учитель-дефектолог</v>
      </c>
      <c r="C50" s="174">
        <f>'Штатное расписание'!D43</f>
        <v>0</v>
      </c>
      <c r="D50" s="181">
        <f>'Штатное расписание'!E43</f>
        <v>0</v>
      </c>
      <c r="E50" s="174">
        <f>'Штатное расписание'!F42</f>
        <v>0</v>
      </c>
      <c r="F50" s="174">
        <f>'Штатное расписание'!G42</f>
        <v>0</v>
      </c>
      <c r="G50" s="174">
        <f>'Штатное расписание'!H42</f>
        <v>0</v>
      </c>
      <c r="H50" s="174">
        <f>'Штатное расписание'!I42</f>
        <v>0</v>
      </c>
      <c r="I50" s="174">
        <f>'Штатное расписание'!J42</f>
        <v>0</v>
      </c>
      <c r="J50" s="174">
        <f>'Штатное расписание'!K42</f>
        <v>0</v>
      </c>
      <c r="K50" s="268">
        <f t="shared" si="7"/>
        <v>0</v>
      </c>
      <c r="L50" s="250">
        <f t="shared" si="5"/>
        <v>0</v>
      </c>
      <c r="M50" s="171">
        <f t="shared" si="6"/>
        <v>0</v>
      </c>
      <c r="N50" s="133"/>
    </row>
    <row r="51" spans="1:14" ht="31.5">
      <c r="A51" s="266">
        <v>26</v>
      </c>
      <c r="B51" s="274" t="str">
        <f>'Штатное расписание'!C44</f>
        <v>Педагог дополнительного образования</v>
      </c>
      <c r="C51" s="174">
        <f>'Штатное расписание'!D44</f>
        <v>0</v>
      </c>
      <c r="D51" s="181">
        <f>'Штатное расписание'!E44</f>
        <v>0</v>
      </c>
      <c r="E51" s="174">
        <f>'Штатное расписание'!F43</f>
        <v>0</v>
      </c>
      <c r="F51" s="174">
        <f>'Штатное расписание'!G43</f>
        <v>0</v>
      </c>
      <c r="G51" s="174">
        <f>'Штатное расписание'!H43</f>
        <v>0</v>
      </c>
      <c r="H51" s="174">
        <f>'Штатное расписание'!I43</f>
        <v>0</v>
      </c>
      <c r="I51" s="174">
        <f>'Штатное расписание'!J43</f>
        <v>0</v>
      </c>
      <c r="J51" s="174">
        <f>'Штатное расписание'!K43</f>
        <v>0</v>
      </c>
      <c r="K51" s="268">
        <f t="shared" si="7"/>
        <v>0</v>
      </c>
      <c r="L51" s="250">
        <f t="shared" si="5"/>
        <v>0</v>
      </c>
      <c r="M51" s="171">
        <f t="shared" si="6"/>
        <v>0</v>
      </c>
      <c r="N51" s="133"/>
    </row>
    <row r="52" spans="1:14" ht="15.75">
      <c r="A52" s="266">
        <v>27</v>
      </c>
      <c r="B52" s="274" t="str">
        <f>'Штатное расписание'!C45</f>
        <v>Библиотекарь</v>
      </c>
      <c r="C52" s="174">
        <f>'Штатное расписание'!D45</f>
        <v>0</v>
      </c>
      <c r="D52" s="181">
        <f>'Штатное расписание'!E45</f>
        <v>0</v>
      </c>
      <c r="E52" s="174">
        <f>'Штатное расписание'!F44</f>
        <v>0</v>
      </c>
      <c r="F52" s="174">
        <f>'Штатное расписание'!G44</f>
        <v>0</v>
      </c>
      <c r="G52" s="174">
        <f>'Штатное расписание'!H44</f>
        <v>0</v>
      </c>
      <c r="H52" s="174">
        <f>'Штатное расписание'!I44</f>
        <v>0</v>
      </c>
      <c r="I52" s="174">
        <f>'Штатное расписание'!J44</f>
        <v>0</v>
      </c>
      <c r="J52" s="174">
        <f>'Штатное расписание'!K44</f>
        <v>0</v>
      </c>
      <c r="K52" s="268">
        <f t="shared" si="7"/>
        <v>0</v>
      </c>
      <c r="L52" s="250">
        <f t="shared" si="5"/>
        <v>0</v>
      </c>
      <c r="M52" s="171">
        <f t="shared" si="6"/>
        <v>0</v>
      </c>
      <c r="N52" s="133"/>
    </row>
    <row r="53" spans="1:14" ht="15.75">
      <c r="A53" s="266">
        <v>28</v>
      </c>
      <c r="B53" s="274" t="s">
        <v>18</v>
      </c>
      <c r="C53" s="174">
        <f>'Штатное расписание'!D46</f>
        <v>0</v>
      </c>
      <c r="D53" s="181">
        <f>'Штатное расписание'!E46</f>
        <v>0</v>
      </c>
      <c r="E53" s="181">
        <f>'Штатное расписание'!F46</f>
        <v>0</v>
      </c>
      <c r="F53" s="181">
        <f>'Штатное расписание'!G46</f>
        <v>0</v>
      </c>
      <c r="G53" s="181">
        <f>'Штатное расписание'!H46</f>
        <v>0</v>
      </c>
      <c r="H53" s="181">
        <f>'Штатное расписание'!I46</f>
        <v>0</v>
      </c>
      <c r="I53" s="181">
        <f>'Штатное расписание'!J46</f>
        <v>0</v>
      </c>
      <c r="J53" s="181">
        <f>'Штатное расписание'!K46</f>
        <v>0</v>
      </c>
      <c r="K53" s="268">
        <f t="shared" si="7"/>
        <v>0</v>
      </c>
      <c r="L53" s="250">
        <f t="shared" si="5"/>
        <v>0</v>
      </c>
      <c r="M53" s="171">
        <f t="shared" si="6"/>
        <v>0</v>
      </c>
      <c r="N53" s="133"/>
    </row>
    <row r="54" spans="1:14" ht="15.75">
      <c r="A54" s="266">
        <v>29</v>
      </c>
      <c r="B54" s="274" t="s">
        <v>3</v>
      </c>
      <c r="C54" s="174">
        <f>'Штатное расписание'!D47</f>
        <v>0</v>
      </c>
      <c r="D54" s="181">
        <f>'Штатное расписание'!E47</f>
        <v>0</v>
      </c>
      <c r="E54" s="181">
        <f>'Штатное расписание'!F47</f>
        <v>0</v>
      </c>
      <c r="F54" s="181">
        <f>'Штатное расписание'!G47</f>
        <v>0</v>
      </c>
      <c r="G54" s="181">
        <f>'Штатное расписание'!H47</f>
        <v>0</v>
      </c>
      <c r="H54" s="181">
        <f>'Штатное расписание'!I47</f>
        <v>0</v>
      </c>
      <c r="I54" s="181">
        <f>'Штатное расписание'!J47</f>
        <v>0</v>
      </c>
      <c r="J54" s="181">
        <f>'Штатное расписание'!K47</f>
        <v>0</v>
      </c>
      <c r="K54" s="268">
        <f t="shared" si="7"/>
        <v>0</v>
      </c>
      <c r="L54" s="250">
        <f t="shared" si="5"/>
        <v>0</v>
      </c>
      <c r="M54" s="171">
        <f t="shared" si="6"/>
        <v>0</v>
      </c>
      <c r="N54" s="134"/>
    </row>
    <row r="55" spans="1:14" ht="15.75">
      <c r="A55" s="266">
        <v>30</v>
      </c>
      <c r="B55" s="274" t="s">
        <v>118</v>
      </c>
      <c r="C55" s="174"/>
      <c r="D55" s="181"/>
      <c r="E55" s="174">
        <f>'Штатное расписание'!F47</f>
        <v>0</v>
      </c>
      <c r="F55" s="174">
        <f>'Штатное расписание'!G47</f>
        <v>0</v>
      </c>
      <c r="G55" s="174">
        <f>'Штатное расписание'!H47</f>
        <v>0</v>
      </c>
      <c r="H55" s="174">
        <f>'Штатное расписание'!I47</f>
        <v>0</v>
      </c>
      <c r="I55" s="174">
        <f>'Штатное расписание'!J47</f>
        <v>0</v>
      </c>
      <c r="J55" s="174">
        <f>'Штатное расписание'!K47</f>
        <v>0</v>
      </c>
      <c r="K55" s="268"/>
      <c r="L55" s="250"/>
      <c r="M55" s="171"/>
      <c r="N55" s="134"/>
    </row>
    <row r="56" spans="1:14" ht="15.75">
      <c r="A56" s="266">
        <v>31</v>
      </c>
      <c r="B56" s="274" t="s">
        <v>7</v>
      </c>
      <c r="C56" s="174">
        <f>'Штатное расписание'!D49</f>
        <v>0</v>
      </c>
      <c r="D56" s="181">
        <f>'Штатное расписание'!E49</f>
        <v>0</v>
      </c>
      <c r="E56" s="174">
        <f>'Штатное расписание'!F48</f>
        <v>0</v>
      </c>
      <c r="F56" s="174">
        <f>'Штатное расписание'!G48</f>
        <v>0</v>
      </c>
      <c r="G56" s="174">
        <f>'Штатное расписание'!H48</f>
        <v>0</v>
      </c>
      <c r="H56" s="174">
        <f>'Штатное расписание'!I48</f>
        <v>0</v>
      </c>
      <c r="I56" s="174">
        <f>'Штатное расписание'!J48</f>
        <v>0</v>
      </c>
      <c r="J56" s="174">
        <f>'Штатное расписание'!K48</f>
        <v>0</v>
      </c>
      <c r="K56" s="268">
        <f>SUM(D56:J56)</f>
        <v>0</v>
      </c>
      <c r="L56" s="250">
        <f>C56</f>
        <v>0</v>
      </c>
      <c r="M56" s="171">
        <f>K56</f>
        <v>0</v>
      </c>
      <c r="N56" s="134"/>
    </row>
    <row r="57" spans="1:14" ht="15.75">
      <c r="A57" s="266">
        <v>32</v>
      </c>
      <c r="B57" s="274" t="str">
        <f>'Штатное расписание'!C50</f>
        <v>Воспитатель ГПД</v>
      </c>
      <c r="C57" s="269"/>
      <c r="D57" s="181"/>
      <c r="E57" s="174">
        <f>'Штатное расписание'!F49</f>
        <v>0</v>
      </c>
      <c r="F57" s="174">
        <f>'Штатное расписание'!G49</f>
        <v>0</v>
      </c>
      <c r="G57" s="174">
        <f>'Штатное расписание'!H49</f>
        <v>0</v>
      </c>
      <c r="H57" s="174">
        <f>'Штатное расписание'!I49</f>
        <v>0</v>
      </c>
      <c r="I57" s="174">
        <f>'Штатное расписание'!J49</f>
        <v>0</v>
      </c>
      <c r="J57" s="174">
        <f>'Штатное расписание'!K49</f>
        <v>0</v>
      </c>
      <c r="K57" s="268"/>
      <c r="L57" s="250"/>
      <c r="M57" s="171"/>
      <c r="N57" s="134"/>
    </row>
    <row r="58" spans="1:14" ht="15.75">
      <c r="A58" s="266">
        <v>33</v>
      </c>
      <c r="B58" s="274" t="str">
        <f>'Штатное расписание'!C51</f>
        <v>Секретарь (делопроизводитель)</v>
      </c>
      <c r="C58" s="174"/>
      <c r="D58" s="181"/>
      <c r="E58" s="174">
        <f>'Штатное расписание'!F50</f>
        <v>0</v>
      </c>
      <c r="F58" s="174">
        <f>'Штатное расписание'!G50</f>
        <v>0</v>
      </c>
      <c r="G58" s="174">
        <f>'Штатное расписание'!H50</f>
        <v>0</v>
      </c>
      <c r="H58" s="174">
        <f>'Штатное расписание'!I50</f>
        <v>0</v>
      </c>
      <c r="I58" s="174">
        <f>'Штатное расписание'!J50</f>
        <v>0</v>
      </c>
      <c r="J58" s="174">
        <f>'Штатное расписание'!K50</f>
        <v>0</v>
      </c>
      <c r="K58" s="268"/>
      <c r="L58" s="250"/>
      <c r="M58" s="171"/>
      <c r="N58" s="134"/>
    </row>
    <row r="59" spans="1:14" ht="15.75">
      <c r="A59" s="266">
        <v>34</v>
      </c>
      <c r="B59" s="274" t="str">
        <f>'Штатное расписание'!C52</f>
        <v>Рабочий по обслуж.зд.</v>
      </c>
      <c r="C59" s="174">
        <f>'Штатное расписание'!D52</f>
        <v>0</v>
      </c>
      <c r="D59" s="181">
        <f>'Штатное расписание'!E52</f>
        <v>0</v>
      </c>
      <c r="E59" s="174">
        <f>'Штатное расписание'!F51</f>
        <v>0</v>
      </c>
      <c r="F59" s="174">
        <f>'Штатное расписание'!G51</f>
        <v>0</v>
      </c>
      <c r="G59" s="174">
        <f>'Штатное расписание'!H51</f>
        <v>0</v>
      </c>
      <c r="H59" s="174">
        <f>'Штатное расписание'!I51</f>
        <v>0</v>
      </c>
      <c r="I59" s="174">
        <f>'Штатное расписание'!J51</f>
        <v>0</v>
      </c>
      <c r="J59" s="174">
        <f>'Штатное расписание'!K51</f>
        <v>0</v>
      </c>
      <c r="K59" s="268">
        <f>SUM(D59:J59)</f>
        <v>0</v>
      </c>
      <c r="L59" s="250">
        <f>C59</f>
        <v>0</v>
      </c>
      <c r="M59" s="171">
        <f>K59</f>
        <v>0</v>
      </c>
      <c r="N59" s="134"/>
    </row>
    <row r="60" spans="1:16" ht="15.75">
      <c r="A60" s="266">
        <v>35</v>
      </c>
      <c r="B60" s="274" t="str">
        <f>'Штатное расписание'!C53</f>
        <v>Уборщик служебных помещений</v>
      </c>
      <c r="C60" s="174">
        <f>'Штатное расписание'!D53</f>
        <v>0</v>
      </c>
      <c r="D60" s="181">
        <f>'Штатное расписание'!E53</f>
        <v>0</v>
      </c>
      <c r="E60" s="174">
        <f>'Штатное расписание'!F52</f>
        <v>0</v>
      </c>
      <c r="F60" s="174">
        <f>'Штатное расписание'!G52</f>
        <v>0</v>
      </c>
      <c r="G60" s="174">
        <f>'Штатное расписание'!H52</f>
        <v>0</v>
      </c>
      <c r="H60" s="174">
        <f>'Штатное расписание'!I52</f>
        <v>0</v>
      </c>
      <c r="I60" s="174">
        <f>'Штатное расписание'!J52</f>
        <v>0</v>
      </c>
      <c r="J60" s="174">
        <f>'Штатное расписание'!K52</f>
        <v>0</v>
      </c>
      <c r="K60" s="268">
        <f>SUM(D60:J60)</f>
        <v>0</v>
      </c>
      <c r="L60" s="250">
        <f>C60</f>
        <v>0</v>
      </c>
      <c r="M60" s="171">
        <f>K60</f>
        <v>0</v>
      </c>
      <c r="N60" s="134"/>
      <c r="O60" s="253" t="s">
        <v>119</v>
      </c>
      <c r="P60" s="253" t="s">
        <v>120</v>
      </c>
    </row>
    <row r="61" spans="1:16" ht="15.75">
      <c r="A61" s="266">
        <v>36</v>
      </c>
      <c r="B61" s="274" t="str">
        <f>'Штатное расписание'!C54</f>
        <v>Гардеробщик</v>
      </c>
      <c r="C61" s="174">
        <f>'Штатное расписание'!D54</f>
        <v>0</v>
      </c>
      <c r="D61" s="181">
        <f>'Штатное расписание'!E54</f>
        <v>0</v>
      </c>
      <c r="E61" s="174">
        <f>'Штатное расписание'!F53</f>
        <v>0</v>
      </c>
      <c r="F61" s="174">
        <f>'Штатное расписание'!G53</f>
        <v>0</v>
      </c>
      <c r="G61" s="174">
        <f>'Штатное расписание'!H53</f>
        <v>0</v>
      </c>
      <c r="H61" s="174">
        <f>'Штатное расписание'!I53</f>
        <v>0</v>
      </c>
      <c r="I61" s="174">
        <f>'Штатное расписание'!J53</f>
        <v>0</v>
      </c>
      <c r="J61" s="174">
        <f>'Штатное расписание'!K53</f>
        <v>0</v>
      </c>
      <c r="K61" s="268">
        <f>SUM(D61:J61)</f>
        <v>0</v>
      </c>
      <c r="L61" s="250">
        <f>C61</f>
        <v>0</v>
      </c>
      <c r="M61" s="171">
        <f>K61</f>
        <v>0</v>
      </c>
      <c r="N61" s="134"/>
      <c r="O61" s="36"/>
      <c r="P61" s="36"/>
    </row>
    <row r="62" spans="1:16" s="59" customFormat="1" ht="15.75">
      <c r="A62" s="544" t="s">
        <v>11</v>
      </c>
      <c r="B62" s="545"/>
      <c r="C62" s="270">
        <f>SUM(C44:C61)-C49</f>
        <v>0</v>
      </c>
      <c r="D62" s="200">
        <f>SUM(D44:D61)</f>
        <v>0</v>
      </c>
      <c r="E62" s="200">
        <f aca="true" t="shared" si="8" ref="E62:J62">SUM(E44:E61)</f>
        <v>0</v>
      </c>
      <c r="F62" s="200">
        <f t="shared" si="8"/>
        <v>0</v>
      </c>
      <c r="G62" s="200">
        <f t="shared" si="8"/>
        <v>0</v>
      </c>
      <c r="H62" s="200">
        <f t="shared" si="8"/>
        <v>0</v>
      </c>
      <c r="I62" s="200">
        <f t="shared" si="8"/>
        <v>0</v>
      </c>
      <c r="J62" s="200">
        <f t="shared" si="8"/>
        <v>0</v>
      </c>
      <c r="K62" s="268">
        <f>SUM(D62:J62)</f>
        <v>0</v>
      </c>
      <c r="L62" s="250">
        <f>C62</f>
        <v>0</v>
      </c>
      <c r="M62" s="171">
        <f>K62</f>
        <v>0</v>
      </c>
      <c r="N62" s="134"/>
      <c r="O62" s="255" t="e">
        <f>100-O63</f>
        <v>#DIV/0!</v>
      </c>
      <c r="P62" s="256" t="e">
        <f>100-P63</f>
        <v>#DIV/0!</v>
      </c>
    </row>
    <row r="63" spans="1:16" ht="15.75">
      <c r="A63" s="548" t="s">
        <v>141</v>
      </c>
      <c r="B63" s="556"/>
      <c r="C63" s="545"/>
      <c r="D63" s="264"/>
      <c r="E63" s="268"/>
      <c r="F63" s="268"/>
      <c r="G63" s="268"/>
      <c r="H63" s="268"/>
      <c r="I63" s="268"/>
      <c r="J63" s="268"/>
      <c r="K63" s="200">
        <f>ROUND(K62/85.107*14.893,2)</f>
        <v>0</v>
      </c>
      <c r="L63" s="171"/>
      <c r="M63" s="200">
        <f>ROUND(M62/85.107*14.893,2)</f>
        <v>0</v>
      </c>
      <c r="N63" s="134" t="s">
        <v>140</v>
      </c>
      <c r="O63" s="262" t="e">
        <f>ROUND(M62/(N65-M64)*100,3)</f>
        <v>#DIV/0!</v>
      </c>
      <c r="P63" s="263" t="e">
        <f>ROUND(K62/(N65-K64)*100,3)</f>
        <v>#DIV/0!</v>
      </c>
    </row>
    <row r="64" spans="1:16" ht="16.5" thickBot="1">
      <c r="A64" s="565" t="s">
        <v>64</v>
      </c>
      <c r="B64" s="530"/>
      <c r="C64" s="530"/>
      <c r="D64" s="530"/>
      <c r="E64" s="530"/>
      <c r="F64" s="530"/>
      <c r="G64" s="530"/>
      <c r="H64" s="530"/>
      <c r="I64" s="530"/>
      <c r="J64" s="531"/>
      <c r="K64" s="283">
        <f>'Штатное расписание'!L82</f>
        <v>0</v>
      </c>
      <c r="L64" s="227"/>
      <c r="M64" s="450">
        <f>K64</f>
        <v>0</v>
      </c>
      <c r="N64" s="134"/>
      <c r="O64" s="168">
        <f>E64-N64</f>
        <v>0</v>
      </c>
      <c r="P64" s="36"/>
    </row>
    <row r="65" spans="1:16" s="59" customFormat="1" ht="16.5" thickBot="1">
      <c r="A65" s="533" t="s">
        <v>103</v>
      </c>
      <c r="B65" s="534"/>
      <c r="C65" s="451">
        <f>C62</f>
        <v>0</v>
      </c>
      <c r="D65" s="451">
        <f aca="true" t="shared" si="9" ref="D65:J65">D62</f>
        <v>0</v>
      </c>
      <c r="E65" s="451">
        <f t="shared" si="9"/>
        <v>0</v>
      </c>
      <c r="F65" s="451">
        <f t="shared" si="9"/>
        <v>0</v>
      </c>
      <c r="G65" s="451">
        <f t="shared" si="9"/>
        <v>0</v>
      </c>
      <c r="H65" s="451">
        <f t="shared" si="9"/>
        <v>0</v>
      </c>
      <c r="I65" s="451">
        <f t="shared" si="9"/>
        <v>0</v>
      </c>
      <c r="J65" s="451">
        <f t="shared" si="9"/>
        <v>0</v>
      </c>
      <c r="K65" s="452">
        <f>K62+K63+K64</f>
        <v>0</v>
      </c>
      <c r="L65" s="177">
        <f>L62+L63+L64</f>
        <v>0</v>
      </c>
      <c r="M65" s="453">
        <f>M62+M63+M64</f>
        <v>0</v>
      </c>
      <c r="N65" s="449"/>
      <c r="O65" s="168">
        <f>N65-M65</f>
        <v>0</v>
      </c>
      <c r="P65" s="168">
        <f>N65-K65</f>
        <v>0</v>
      </c>
    </row>
    <row r="66" spans="1:16" s="59" customFormat="1" ht="15.75" customHeight="1" thickBot="1">
      <c r="A66" s="523" t="s">
        <v>107</v>
      </c>
      <c r="B66" s="524"/>
      <c r="C66" s="524"/>
      <c r="D66" s="524"/>
      <c r="E66" s="524"/>
      <c r="F66" s="524"/>
      <c r="G66" s="524"/>
      <c r="H66" s="524"/>
      <c r="I66" s="524"/>
      <c r="J66" s="524"/>
      <c r="K66" s="525"/>
      <c r="L66" s="136"/>
      <c r="M66" s="136"/>
      <c r="N66" s="201"/>
      <c r="O66" s="58"/>
      <c r="P66" s="58"/>
    </row>
    <row r="67" spans="1:14" ht="15.75">
      <c r="A67" s="271">
        <v>37</v>
      </c>
      <c r="B67" s="272" t="str">
        <f>'Штатное расписание'!C55</f>
        <v>Врач-специалист</v>
      </c>
      <c r="C67" s="273"/>
      <c r="D67" s="273"/>
      <c r="E67" s="273"/>
      <c r="F67" s="273"/>
      <c r="G67" s="273"/>
      <c r="H67" s="273"/>
      <c r="I67" s="273"/>
      <c r="J67" s="273"/>
      <c r="K67" s="268"/>
      <c r="L67" s="140"/>
      <c r="M67" s="140"/>
      <c r="N67" s="141"/>
    </row>
    <row r="68" spans="1:14" ht="15.75">
      <c r="A68" s="271">
        <v>38</v>
      </c>
      <c r="B68" s="274" t="str">
        <f>'Штатное расписание'!C56</f>
        <v>Старшая медицинская сестра</v>
      </c>
      <c r="C68" s="183"/>
      <c r="D68" s="183"/>
      <c r="E68" s="183"/>
      <c r="F68" s="183"/>
      <c r="G68" s="275"/>
      <c r="H68" s="185"/>
      <c r="I68" s="185"/>
      <c r="J68" s="185"/>
      <c r="K68" s="268"/>
      <c r="L68" s="202"/>
      <c r="M68" s="202"/>
      <c r="N68" s="141"/>
    </row>
    <row r="69" spans="1:14" ht="33" customHeight="1">
      <c r="A69" s="271">
        <v>39</v>
      </c>
      <c r="B69" s="274" t="str">
        <f>'Штатное расписание'!C57</f>
        <v>Медицинская сестра(для организации питания)</v>
      </c>
      <c r="C69" s="223">
        <f>'Штатное расписание'!D57</f>
        <v>0</v>
      </c>
      <c r="D69" s="223">
        <f>'Штатное расписание'!E57</f>
        <v>0</v>
      </c>
      <c r="E69" s="223"/>
      <c r="F69" s="223"/>
      <c r="G69" s="223"/>
      <c r="H69" s="223"/>
      <c r="I69" s="223"/>
      <c r="J69" s="223"/>
      <c r="K69" s="223">
        <f>'Штатное расписание'!L57</f>
        <v>0</v>
      </c>
      <c r="L69" s="140"/>
      <c r="M69" s="140"/>
      <c r="N69" s="141"/>
    </row>
    <row r="70" spans="1:14" ht="15.75">
      <c r="A70" s="271">
        <v>40</v>
      </c>
      <c r="B70" s="274" t="str">
        <f>'Штатное расписание'!C58</f>
        <v>Медсестра </v>
      </c>
      <c r="C70" s="223">
        <f>'Штатное расписание'!D58-ФОТ!C99</f>
        <v>0</v>
      </c>
      <c r="D70" s="276">
        <f>'Штатное расписание'!E58-ФОТ!D99</f>
        <v>0</v>
      </c>
      <c r="E70" s="223"/>
      <c r="F70" s="276"/>
      <c r="G70" s="276"/>
      <c r="H70" s="277"/>
      <c r="I70" s="277"/>
      <c r="J70" s="277"/>
      <c r="K70" s="268">
        <f>SUM(D70:J70)</f>
        <v>0</v>
      </c>
      <c r="L70" s="140"/>
      <c r="M70" s="140"/>
      <c r="N70" s="141"/>
    </row>
    <row r="71" spans="1:14" ht="15.75">
      <c r="A71" s="271">
        <v>41</v>
      </c>
      <c r="B71" s="274" t="str">
        <f>'Штатное расписание'!C59</f>
        <v>Шеф-повар</v>
      </c>
      <c r="C71" s="223">
        <f>'Штатное расписание'!D59-ФОТ!C100</f>
        <v>0</v>
      </c>
      <c r="D71" s="276"/>
      <c r="E71" s="223"/>
      <c r="F71" s="276"/>
      <c r="G71" s="276"/>
      <c r="H71" s="278"/>
      <c r="I71" s="278"/>
      <c r="J71" s="278"/>
      <c r="K71" s="268">
        <f>SUM(D71:J71)</f>
        <v>0</v>
      </c>
      <c r="L71" s="203"/>
      <c r="M71" s="203"/>
      <c r="N71" s="141"/>
    </row>
    <row r="72" spans="1:14" ht="15.75">
      <c r="A72" s="271">
        <v>42</v>
      </c>
      <c r="B72" s="274" t="str">
        <f>'Штатное расписание'!C60</f>
        <v>Повар</v>
      </c>
      <c r="C72" s="223" t="e">
        <f>'Штатное расписание'!D60-ФОТ!C101</f>
        <v>#DIV/0!</v>
      </c>
      <c r="D72" s="276">
        <f>'Штатное расписание'!E60-ФОТ!D101</f>
        <v>0</v>
      </c>
      <c r="E72" s="223"/>
      <c r="F72" s="276">
        <f>'Штатное расписание'!G60-ФОТ!F101</f>
        <v>0</v>
      </c>
      <c r="G72" s="276">
        <f>'Штатное расписание'!H60-ФОТ!G101</f>
        <v>0</v>
      </c>
      <c r="H72" s="276"/>
      <c r="I72" s="276"/>
      <c r="J72" s="279"/>
      <c r="K72" s="268">
        <f>SUM(D72:J72)</f>
        <v>0</v>
      </c>
      <c r="L72" s="140"/>
      <c r="M72" s="140" t="s">
        <v>125</v>
      </c>
      <c r="N72" s="141"/>
    </row>
    <row r="73" spans="1:16" s="59" customFormat="1" ht="15" customHeight="1">
      <c r="A73" s="500" t="s">
        <v>11</v>
      </c>
      <c r="B73" s="501"/>
      <c r="C73" s="280" t="e">
        <f>SUM(C67:C72)</f>
        <v>#DIV/0!</v>
      </c>
      <c r="D73" s="281">
        <f aca="true" t="shared" si="10" ref="D73:J73">SUM(D67:D72)</f>
        <v>0</v>
      </c>
      <c r="E73" s="281">
        <f t="shared" si="10"/>
        <v>0</v>
      </c>
      <c r="F73" s="281">
        <f t="shared" si="10"/>
        <v>0</v>
      </c>
      <c r="G73" s="281">
        <f t="shared" si="10"/>
        <v>0</v>
      </c>
      <c r="H73" s="281">
        <f t="shared" si="10"/>
        <v>0</v>
      </c>
      <c r="I73" s="281">
        <f t="shared" si="10"/>
        <v>0</v>
      </c>
      <c r="J73" s="281">
        <f t="shared" si="10"/>
        <v>0</v>
      </c>
      <c r="K73" s="281">
        <f>SUM(K67:K72)</f>
        <v>0</v>
      </c>
      <c r="L73" s="204"/>
      <c r="M73" s="204"/>
      <c r="N73" s="201"/>
      <c r="O73" s="61"/>
      <c r="P73" s="58"/>
    </row>
    <row r="74" spans="1:14" ht="16.5" thickBot="1">
      <c r="A74" s="444" t="s">
        <v>146</v>
      </c>
      <c r="B74" s="445"/>
      <c r="C74" s="446"/>
      <c r="D74" s="282"/>
      <c r="E74" s="282"/>
      <c r="F74" s="282"/>
      <c r="G74" s="282"/>
      <c r="H74" s="282"/>
      <c r="I74" s="282"/>
      <c r="J74" s="282"/>
      <c r="K74" s="283">
        <f>ROUND(K73/80*20,2)</f>
        <v>0</v>
      </c>
      <c r="L74" s="140"/>
      <c r="M74" s="140"/>
      <c r="N74" s="141"/>
    </row>
    <row r="75" spans="1:16" ht="16.5" thickBot="1">
      <c r="A75" s="546" t="s">
        <v>106</v>
      </c>
      <c r="B75" s="547"/>
      <c r="C75" s="447" t="e">
        <f>C73</f>
        <v>#DIV/0!</v>
      </c>
      <c r="D75" s="448"/>
      <c r="E75" s="448"/>
      <c r="F75" s="448"/>
      <c r="G75" s="448"/>
      <c r="H75" s="448"/>
      <c r="I75" s="448"/>
      <c r="J75" s="448"/>
      <c r="K75" s="178">
        <f>K73+K74</f>
        <v>0</v>
      </c>
      <c r="L75" s="224"/>
      <c r="M75" s="224"/>
      <c r="N75" s="141"/>
      <c r="P75" s="60"/>
    </row>
    <row r="76" spans="1:16" ht="15" customHeight="1" thickBot="1">
      <c r="A76" s="535" t="s">
        <v>123</v>
      </c>
      <c r="B76" s="536"/>
      <c r="C76" s="536"/>
      <c r="D76" s="536"/>
      <c r="E76" s="536"/>
      <c r="F76" s="536"/>
      <c r="G76" s="536"/>
      <c r="H76" s="536"/>
      <c r="I76" s="536"/>
      <c r="J76" s="536"/>
      <c r="K76" s="537"/>
      <c r="L76" s="205"/>
      <c r="M76" s="205"/>
      <c r="N76" s="141"/>
      <c r="P76" s="60"/>
    </row>
    <row r="77" spans="1:14" ht="15.75">
      <c r="A77" s="271">
        <v>40</v>
      </c>
      <c r="B77" s="272" t="s">
        <v>2</v>
      </c>
      <c r="C77" s="248"/>
      <c r="D77" s="284"/>
      <c r="E77" s="284"/>
      <c r="F77" s="284"/>
      <c r="G77" s="284"/>
      <c r="H77" s="284"/>
      <c r="I77" s="284"/>
      <c r="J77" s="284"/>
      <c r="K77" s="285"/>
      <c r="L77" s="206"/>
      <c r="M77" s="206"/>
      <c r="N77" s="141"/>
    </row>
    <row r="78" spans="1:14" ht="15.75">
      <c r="A78" s="286">
        <v>41</v>
      </c>
      <c r="B78" s="274" t="s">
        <v>15</v>
      </c>
      <c r="C78" s="182"/>
      <c r="D78" s="287"/>
      <c r="E78" s="287"/>
      <c r="F78" s="287"/>
      <c r="G78" s="287"/>
      <c r="H78" s="287"/>
      <c r="I78" s="287"/>
      <c r="J78" s="287"/>
      <c r="K78" s="285"/>
      <c r="L78" s="206"/>
      <c r="M78" s="206"/>
      <c r="N78" s="141"/>
    </row>
    <row r="79" spans="1:14" ht="15.75">
      <c r="A79" s="271">
        <v>42</v>
      </c>
      <c r="B79" s="274" t="str">
        <f>'Штатное расписание'!C63</f>
        <v>Младшая медицинская сестра</v>
      </c>
      <c r="C79" s="182">
        <f>'Штатное расписание'!D63-C104</f>
        <v>0</v>
      </c>
      <c r="D79" s="287">
        <f>'Штатное расписание'!E63-D104</f>
        <v>0</v>
      </c>
      <c r="E79" s="287">
        <f>'Штатное расписание'!F63-E104</f>
        <v>0</v>
      </c>
      <c r="F79" s="287">
        <f>'Штатное расписание'!G63-F104</f>
        <v>0</v>
      </c>
      <c r="G79" s="287">
        <f>'Штатное расписание'!H63-G104</f>
        <v>0</v>
      </c>
      <c r="H79" s="287">
        <f>'Штатное расписание'!I63-H104</f>
        <v>0</v>
      </c>
      <c r="I79" s="287">
        <f>'Штатное расписание'!J63-I104</f>
        <v>0</v>
      </c>
      <c r="J79" s="287">
        <f>'Штатное расписание'!K63-J104</f>
        <v>0</v>
      </c>
      <c r="K79" s="285">
        <f aca="true" t="shared" si="11" ref="K79:K95">SUM(D79:J79)</f>
        <v>0</v>
      </c>
      <c r="L79" s="140"/>
      <c r="M79" s="140"/>
      <c r="N79" s="141"/>
    </row>
    <row r="80" spans="1:14" ht="15.75">
      <c r="A80" s="286">
        <v>43</v>
      </c>
      <c r="B80" s="274" t="str">
        <f>'Штатное расписание'!C64</f>
        <v>Секретарь (делопроизводитель)</v>
      </c>
      <c r="C80" s="182">
        <f>'Штатное расписание'!D64-C105</f>
        <v>0</v>
      </c>
      <c r="D80" s="288">
        <f>'Штатное расписание'!E64</f>
        <v>0</v>
      </c>
      <c r="E80" s="288">
        <f>'Штатное расписание'!F64</f>
        <v>0</v>
      </c>
      <c r="F80" s="288">
        <f>'Штатное расписание'!G64</f>
        <v>0</v>
      </c>
      <c r="G80" s="288">
        <f>'Штатное расписание'!H64</f>
        <v>0</v>
      </c>
      <c r="H80" s="288">
        <f>'Штатное расписание'!I64</f>
        <v>0</v>
      </c>
      <c r="I80" s="288">
        <f>'Штатное расписание'!J64</f>
        <v>0</v>
      </c>
      <c r="J80" s="288">
        <f>'Штатное расписание'!K64</f>
        <v>0</v>
      </c>
      <c r="K80" s="285">
        <f t="shared" si="11"/>
        <v>0</v>
      </c>
      <c r="L80" s="140"/>
      <c r="M80" s="140"/>
      <c r="N80" s="141"/>
    </row>
    <row r="81" spans="1:14" ht="15.75">
      <c r="A81" s="271">
        <v>44</v>
      </c>
      <c r="B81" s="274" t="str">
        <f>'Штатное расписание'!C65</f>
        <v>Бухгалтер</v>
      </c>
      <c r="C81" s="182">
        <f>'Штатное расписание'!D65</f>
        <v>0</v>
      </c>
      <c r="D81" s="288">
        <f>'Штатное расписание'!E65</f>
        <v>0</v>
      </c>
      <c r="E81" s="288">
        <f>'Штатное расписание'!F65</f>
        <v>0</v>
      </c>
      <c r="F81" s="288">
        <f>'Штатное расписание'!G65</f>
        <v>0</v>
      </c>
      <c r="G81" s="288">
        <f>'Штатное расписание'!H65</f>
        <v>0</v>
      </c>
      <c r="H81" s="288">
        <f>'Штатное расписание'!I65</f>
        <v>0</v>
      </c>
      <c r="I81" s="288">
        <f>'Штатное расписание'!J65</f>
        <v>0</v>
      </c>
      <c r="J81" s="288">
        <f>'Штатное расписание'!K65</f>
        <v>0</v>
      </c>
      <c r="K81" s="285">
        <f t="shared" si="11"/>
        <v>0</v>
      </c>
      <c r="L81" s="140"/>
      <c r="M81" s="140"/>
      <c r="N81" s="141"/>
    </row>
    <row r="82" spans="1:14" ht="15.75">
      <c r="A82" s="286">
        <v>45</v>
      </c>
      <c r="B82" s="274" t="str">
        <f>'Штатное расписание'!C66</f>
        <v>Заведующий хозяйством</v>
      </c>
      <c r="C82" s="182">
        <f>'Штатное расписание'!D66</f>
        <v>0</v>
      </c>
      <c r="D82" s="288">
        <f>'Штатное расписание'!E66</f>
        <v>0</v>
      </c>
      <c r="E82" s="288">
        <f>'Штатное расписание'!F66</f>
        <v>0</v>
      </c>
      <c r="F82" s="288">
        <f>'Штатное расписание'!G66</f>
        <v>0</v>
      </c>
      <c r="G82" s="288">
        <f>'Штатное расписание'!H66</f>
        <v>0</v>
      </c>
      <c r="H82" s="288">
        <f>'Штатное расписание'!I66</f>
        <v>0</v>
      </c>
      <c r="I82" s="288">
        <f>'Штатное расписание'!J66</f>
        <v>0</v>
      </c>
      <c r="J82" s="288">
        <f>'Штатное расписание'!K66</f>
        <v>0</v>
      </c>
      <c r="K82" s="285">
        <f t="shared" si="11"/>
        <v>0</v>
      </c>
      <c r="L82" s="140"/>
      <c r="M82" s="140"/>
      <c r="N82" s="141"/>
    </row>
    <row r="83" spans="1:14" ht="15.75">
      <c r="A83" s="271">
        <v>46</v>
      </c>
      <c r="B83" s="274" t="str">
        <f>'Штатное расписание'!C67</f>
        <v>Лаборант</v>
      </c>
      <c r="C83" s="182">
        <f>'Штатное расписание'!D67</f>
        <v>0</v>
      </c>
      <c r="D83" s="288">
        <f>'Штатное расписание'!E67</f>
        <v>0</v>
      </c>
      <c r="E83" s="288">
        <f>'Штатное расписание'!F67</f>
        <v>0</v>
      </c>
      <c r="F83" s="288">
        <f>'Штатное расписание'!G67</f>
        <v>0</v>
      </c>
      <c r="G83" s="288">
        <f>'Штатное расписание'!H67</f>
        <v>0</v>
      </c>
      <c r="H83" s="288">
        <f>'Штатное расписание'!I67</f>
        <v>0</v>
      </c>
      <c r="I83" s="288">
        <f>'Штатное расписание'!J67</f>
        <v>0</v>
      </c>
      <c r="J83" s="288">
        <f>'Штатное расписание'!K67</f>
        <v>0</v>
      </c>
      <c r="K83" s="285">
        <f t="shared" si="11"/>
        <v>0</v>
      </c>
      <c r="L83" s="140"/>
      <c r="M83" s="140"/>
      <c r="N83" s="141"/>
    </row>
    <row r="84" spans="1:14" ht="15.75">
      <c r="A84" s="286">
        <v>47</v>
      </c>
      <c r="B84" s="274" t="str">
        <f>'Штатное расписание'!C68</f>
        <v>Кастелянша</v>
      </c>
      <c r="C84" s="182">
        <f>'Штатное расписание'!D68</f>
        <v>0</v>
      </c>
      <c r="D84" s="288">
        <f>'Штатное расписание'!E68</f>
        <v>0</v>
      </c>
      <c r="E84" s="288">
        <f>'Штатное расписание'!F68</f>
        <v>0</v>
      </c>
      <c r="F84" s="288">
        <f>'Штатное расписание'!G68</f>
        <v>0</v>
      </c>
      <c r="G84" s="288">
        <f>'Штатное расписание'!H68</f>
        <v>0</v>
      </c>
      <c r="H84" s="288">
        <f>'Штатное расписание'!I68</f>
        <v>0</v>
      </c>
      <c r="I84" s="288">
        <f>'Штатное расписание'!J68</f>
        <v>0</v>
      </c>
      <c r="J84" s="288">
        <f>'Штатное расписание'!K68</f>
        <v>0</v>
      </c>
      <c r="K84" s="285">
        <f t="shared" si="11"/>
        <v>0</v>
      </c>
      <c r="L84" s="140"/>
      <c r="M84" s="140"/>
      <c r="N84" s="141"/>
    </row>
    <row r="85" spans="1:14" ht="31.5">
      <c r="A85" s="271">
        <v>48</v>
      </c>
      <c r="B85" s="274" t="str">
        <f>'Штатное расписание'!C69</f>
        <v>Машинист по стирке  белья и спецодежды</v>
      </c>
      <c r="C85" s="182">
        <f>'Штатное расписание'!D69</f>
        <v>0</v>
      </c>
      <c r="D85" s="288">
        <f>'Штатное расписание'!E69</f>
        <v>0</v>
      </c>
      <c r="E85" s="288">
        <f>'Штатное расписание'!F69</f>
        <v>0</v>
      </c>
      <c r="F85" s="288">
        <f>'Штатное расписание'!G69</f>
        <v>0</v>
      </c>
      <c r="G85" s="288">
        <f>'Штатное расписание'!H69</f>
        <v>0</v>
      </c>
      <c r="H85" s="288">
        <f>'Штатное расписание'!I69</f>
        <v>0</v>
      </c>
      <c r="I85" s="288">
        <f>'Штатное расписание'!J69</f>
        <v>0</v>
      </c>
      <c r="J85" s="288">
        <f>'Штатное расписание'!K69</f>
        <v>0</v>
      </c>
      <c r="K85" s="285">
        <f t="shared" si="11"/>
        <v>0</v>
      </c>
      <c r="L85" s="140"/>
      <c r="M85" s="140"/>
      <c r="N85" s="141"/>
    </row>
    <row r="86" spans="1:14" ht="15.75">
      <c r="A86" s="286">
        <v>49</v>
      </c>
      <c r="B86" s="274" t="str">
        <f>'Штатное расписание'!C70</f>
        <v>Кладовщик</v>
      </c>
      <c r="C86" s="182">
        <f>'Штатное расписание'!D70</f>
        <v>0</v>
      </c>
      <c r="D86" s="288">
        <f>'Штатное расписание'!E70</f>
        <v>0</v>
      </c>
      <c r="E86" s="288">
        <f>'Штатное расписание'!F70</f>
        <v>0</v>
      </c>
      <c r="F86" s="288">
        <f>'Штатное расписание'!G70</f>
        <v>0</v>
      </c>
      <c r="G86" s="288">
        <f>'Штатное расписание'!H70</f>
        <v>0</v>
      </c>
      <c r="H86" s="288">
        <f>'Штатное расписание'!I70</f>
        <v>0</v>
      </c>
      <c r="I86" s="288">
        <f>'Штатное расписание'!J70</f>
        <v>0</v>
      </c>
      <c r="J86" s="288">
        <f>'Штатное расписание'!K70</f>
        <v>0</v>
      </c>
      <c r="K86" s="285">
        <f t="shared" si="11"/>
        <v>0</v>
      </c>
      <c r="L86" s="140"/>
      <c r="M86" s="140"/>
      <c r="N86" s="141"/>
    </row>
    <row r="87" spans="1:14" ht="15.75">
      <c r="A87" s="271">
        <v>50</v>
      </c>
      <c r="B87" s="274" t="str">
        <f>'Штатное расписание'!C71</f>
        <v>Рабочий по обслуж.зданий</v>
      </c>
      <c r="C87" s="182">
        <f>'Штатное расписание'!D71</f>
        <v>0</v>
      </c>
      <c r="D87" s="288">
        <f>'Штатное расписание'!E71</f>
        <v>0</v>
      </c>
      <c r="E87" s="288">
        <f>'Штатное расписание'!F71</f>
        <v>0</v>
      </c>
      <c r="F87" s="288">
        <f>'Штатное расписание'!G71</f>
        <v>0</v>
      </c>
      <c r="G87" s="288">
        <f>'Штатное расписание'!H71</f>
        <v>0</v>
      </c>
      <c r="H87" s="288">
        <f>'Штатное расписание'!I71</f>
        <v>0</v>
      </c>
      <c r="I87" s="288">
        <f>'Штатное расписание'!J71</f>
        <v>0</v>
      </c>
      <c r="J87" s="288">
        <f>'Штатное расписание'!K71</f>
        <v>0</v>
      </c>
      <c r="K87" s="285">
        <f t="shared" si="11"/>
        <v>0</v>
      </c>
      <c r="L87" s="140"/>
      <c r="M87" s="140"/>
      <c r="N87" s="141"/>
    </row>
    <row r="88" spans="1:14" ht="15.75">
      <c r="A88" s="286">
        <v>51</v>
      </c>
      <c r="B88" s="274" t="str">
        <f>'Штатное расписание'!C72</f>
        <v>Грузчик</v>
      </c>
      <c r="C88" s="182">
        <f>'Штатное расписание'!D72</f>
        <v>0</v>
      </c>
      <c r="D88" s="288">
        <f>'Штатное расписание'!E72</f>
        <v>0</v>
      </c>
      <c r="E88" s="288">
        <f>'Штатное расписание'!F72</f>
        <v>0</v>
      </c>
      <c r="F88" s="288">
        <f>'Штатное расписание'!G72</f>
        <v>0</v>
      </c>
      <c r="G88" s="288">
        <f>'Штатное расписание'!H72</f>
        <v>0</v>
      </c>
      <c r="H88" s="288">
        <f>'Штатное расписание'!I72</f>
        <v>0</v>
      </c>
      <c r="I88" s="288">
        <f>'Штатное расписание'!J72</f>
        <v>0</v>
      </c>
      <c r="J88" s="288">
        <f>'Штатное расписание'!K72</f>
        <v>0</v>
      </c>
      <c r="K88" s="285">
        <f t="shared" si="11"/>
        <v>0</v>
      </c>
      <c r="L88" s="140"/>
      <c r="M88" s="140"/>
      <c r="N88" s="141"/>
    </row>
    <row r="89" spans="1:14" ht="19.5" customHeight="1">
      <c r="A89" s="271">
        <v>52</v>
      </c>
      <c r="B89" s="274" t="str">
        <f>'Штатное расписание'!C73</f>
        <v>Уборщик служебных помещений</v>
      </c>
      <c r="C89" s="182">
        <f>'Штатное расписание'!D73</f>
        <v>0</v>
      </c>
      <c r="D89" s="288">
        <f>'Штатное расписание'!E73</f>
        <v>0</v>
      </c>
      <c r="E89" s="288">
        <f>'Штатное расписание'!F73</f>
        <v>0</v>
      </c>
      <c r="F89" s="288">
        <f>'Штатное расписание'!G73</f>
        <v>0</v>
      </c>
      <c r="G89" s="288">
        <f>'Штатное расписание'!H73</f>
        <v>0</v>
      </c>
      <c r="H89" s="288">
        <f>'Штатное расписание'!I73</f>
        <v>0</v>
      </c>
      <c r="I89" s="288">
        <f>'Штатное расписание'!J73</f>
        <v>0</v>
      </c>
      <c r="J89" s="288">
        <f>'Штатное расписание'!K73</f>
        <v>0</v>
      </c>
      <c r="K89" s="285">
        <f t="shared" si="11"/>
        <v>0</v>
      </c>
      <c r="L89" s="140"/>
      <c r="M89" s="140"/>
      <c r="N89" s="141"/>
    </row>
    <row r="90" spans="1:14" ht="15.75">
      <c r="A90" s="286">
        <v>53</v>
      </c>
      <c r="B90" s="274" t="str">
        <f>'Штатное расписание'!C74</f>
        <v>Сторож</v>
      </c>
      <c r="C90" s="182">
        <f>'Штатное расписание'!D74</f>
        <v>0</v>
      </c>
      <c r="D90" s="288">
        <f>'Штатное расписание'!E74</f>
        <v>0</v>
      </c>
      <c r="E90" s="288" t="e">
        <f>'Штатное расписание'!F74</f>
        <v>#DIV/0!</v>
      </c>
      <c r="F90" s="288">
        <f>'Штатное расписание'!G74</f>
        <v>0</v>
      </c>
      <c r="G90" s="288" t="e">
        <f>'Штатное расписание'!H74</f>
        <v>#DIV/0!</v>
      </c>
      <c r="H90" s="288">
        <f>'Штатное расписание'!I74</f>
        <v>0</v>
      </c>
      <c r="I90" s="288">
        <f>'Штатное расписание'!J74</f>
        <v>0</v>
      </c>
      <c r="J90" s="288">
        <f>'Штатное расписание'!K74</f>
        <v>0</v>
      </c>
      <c r="K90" s="285" t="e">
        <f t="shared" si="11"/>
        <v>#DIV/0!</v>
      </c>
      <c r="L90" s="140"/>
      <c r="M90" s="140"/>
      <c r="N90" s="141"/>
    </row>
    <row r="91" spans="1:14" ht="15.75">
      <c r="A91" s="271"/>
      <c r="B91" s="274" t="s">
        <v>118</v>
      </c>
      <c r="C91" s="182">
        <f>'Штатное расписание'!D75</f>
        <v>0</v>
      </c>
      <c r="D91" s="288">
        <f>'Штатное расписание'!E75</f>
        <v>0</v>
      </c>
      <c r="E91" s="288">
        <f>'Штатное расписание'!F75</f>
        <v>0</v>
      </c>
      <c r="F91" s="288">
        <f>'Штатное расписание'!G75</f>
        <v>0</v>
      </c>
      <c r="G91" s="288">
        <f>'Штатное расписание'!H75</f>
        <v>0</v>
      </c>
      <c r="H91" s="288">
        <f>'Штатное расписание'!I75</f>
        <v>0</v>
      </c>
      <c r="I91" s="288">
        <f>'Штатное расписание'!J75</f>
        <v>0</v>
      </c>
      <c r="J91" s="288">
        <f>'Штатное расписание'!K75</f>
        <v>0</v>
      </c>
      <c r="K91" s="285">
        <f t="shared" si="11"/>
        <v>0</v>
      </c>
      <c r="L91" s="140"/>
      <c r="M91" s="140"/>
      <c r="N91" s="141"/>
    </row>
    <row r="92" spans="1:14" ht="15.75">
      <c r="A92" s="271">
        <v>54</v>
      </c>
      <c r="B92" s="274" t="str">
        <f>'Штатное расписание'!C76</f>
        <v>Дворник</v>
      </c>
      <c r="C92" s="182">
        <f>'Штатное расписание'!D76</f>
        <v>0</v>
      </c>
      <c r="D92" s="288">
        <f>'Штатное расписание'!E76</f>
        <v>0</v>
      </c>
      <c r="E92" s="288">
        <f>'Штатное расписание'!F76</f>
        <v>0</v>
      </c>
      <c r="F92" s="288">
        <f>'Штатное расписание'!G76</f>
        <v>0</v>
      </c>
      <c r="G92" s="288">
        <f>'Штатное расписание'!H76</f>
        <v>0</v>
      </c>
      <c r="H92" s="288">
        <f>'Штатное расписание'!I76</f>
        <v>0</v>
      </c>
      <c r="I92" s="288">
        <f>'Штатное расписание'!J76</f>
        <v>0</v>
      </c>
      <c r="J92" s="288">
        <f>'Штатное расписание'!K76</f>
        <v>0</v>
      </c>
      <c r="K92" s="285">
        <f t="shared" si="11"/>
        <v>0</v>
      </c>
      <c r="L92" s="140"/>
      <c r="M92" s="140"/>
      <c r="N92" s="141"/>
    </row>
    <row r="93" spans="1:14" ht="15.75">
      <c r="A93" s="286">
        <v>55</v>
      </c>
      <c r="B93" s="274" t="str">
        <f>'Штатное расписание'!C77</f>
        <v>Гардеробщик</v>
      </c>
      <c r="C93" s="182">
        <f>'Штатное расписание'!D77</f>
        <v>0</v>
      </c>
      <c r="D93" s="288">
        <f>'Штатное расписание'!E77</f>
        <v>0</v>
      </c>
      <c r="E93" s="288">
        <f>'Штатное расписание'!F77</f>
        <v>0</v>
      </c>
      <c r="F93" s="288">
        <f>'Штатное расписание'!G77</f>
        <v>0</v>
      </c>
      <c r="G93" s="288">
        <f>'Штатное расписание'!H77</f>
        <v>0</v>
      </c>
      <c r="H93" s="288">
        <f>'Штатное расписание'!I77</f>
        <v>0</v>
      </c>
      <c r="I93" s="288">
        <f>'Штатное расписание'!J77</f>
        <v>0</v>
      </c>
      <c r="J93" s="288">
        <f>'Штатное расписание'!K77</f>
        <v>0</v>
      </c>
      <c r="K93" s="285">
        <f t="shared" si="11"/>
        <v>0</v>
      </c>
      <c r="L93" s="140"/>
      <c r="M93" s="140"/>
      <c r="N93" s="141"/>
    </row>
    <row r="94" spans="1:14" ht="15.75">
      <c r="A94" s="271">
        <v>56</v>
      </c>
      <c r="B94" s="274" t="str">
        <f>'Штатное расписание'!C78</f>
        <v>Подсобный рабочий</v>
      </c>
      <c r="C94" s="182">
        <f>'Штатное расписание'!D78</f>
        <v>0</v>
      </c>
      <c r="D94" s="288">
        <f>'Штатное расписание'!E78</f>
        <v>0</v>
      </c>
      <c r="E94" s="288">
        <f>'Штатное расписание'!F78</f>
        <v>0</v>
      </c>
      <c r="F94" s="288">
        <f>'Штатное расписание'!G78</f>
        <v>0</v>
      </c>
      <c r="G94" s="288">
        <f>'Штатное расписание'!H78</f>
        <v>0</v>
      </c>
      <c r="H94" s="288">
        <f>'Штатное расписание'!I78</f>
        <v>0</v>
      </c>
      <c r="I94" s="288">
        <f>'Штатное расписание'!J78</f>
        <v>0</v>
      </c>
      <c r="J94" s="288">
        <f>'Штатное расписание'!K78</f>
        <v>0</v>
      </c>
      <c r="K94" s="285">
        <f t="shared" si="11"/>
        <v>0</v>
      </c>
      <c r="L94" s="140"/>
      <c r="M94" s="140"/>
      <c r="N94" s="141"/>
    </row>
    <row r="95" spans="1:14" ht="15.75">
      <c r="A95" s="271">
        <v>57</v>
      </c>
      <c r="B95" s="274" t="str">
        <f>'Штатное расписание'!C79</f>
        <v>Водитель</v>
      </c>
      <c r="C95" s="182">
        <f>'Штатное расписание'!D79</f>
        <v>0</v>
      </c>
      <c r="D95" s="288">
        <f>'Штатное расписание'!E79</f>
        <v>0</v>
      </c>
      <c r="E95" s="288">
        <f>'Штатное расписание'!F79</f>
        <v>0</v>
      </c>
      <c r="F95" s="288">
        <f>'Штатное расписание'!G79</f>
        <v>0</v>
      </c>
      <c r="G95" s="288">
        <f>'Штатное расписание'!H79</f>
        <v>0</v>
      </c>
      <c r="H95" s="288">
        <f>'Штатное расписание'!I79</f>
        <v>0</v>
      </c>
      <c r="I95" s="288">
        <f>'Штатное расписание'!J79</f>
        <v>0</v>
      </c>
      <c r="J95" s="288">
        <f>'Штатное расписание'!K79</f>
        <v>0</v>
      </c>
      <c r="K95" s="285">
        <f t="shared" si="11"/>
        <v>0</v>
      </c>
      <c r="L95" s="140"/>
      <c r="M95" s="140"/>
      <c r="N95" s="141"/>
    </row>
    <row r="96" spans="1:15" ht="15.75">
      <c r="A96" s="500" t="s">
        <v>11</v>
      </c>
      <c r="B96" s="501"/>
      <c r="C96" s="270">
        <f>SUM(C77:C95)</f>
        <v>0</v>
      </c>
      <c r="D96" s="200">
        <f>SUM(D77:D95)</f>
        <v>0</v>
      </c>
      <c r="E96" s="200" t="e">
        <f aca="true" t="shared" si="12" ref="E96:J96">SUM(E77:E95)</f>
        <v>#DIV/0!</v>
      </c>
      <c r="F96" s="200">
        <f t="shared" si="12"/>
        <v>0</v>
      </c>
      <c r="G96" s="200" t="e">
        <f t="shared" si="12"/>
        <v>#DIV/0!</v>
      </c>
      <c r="H96" s="200">
        <f t="shared" si="12"/>
        <v>0</v>
      </c>
      <c r="I96" s="200">
        <f t="shared" si="12"/>
        <v>0</v>
      </c>
      <c r="J96" s="200">
        <f t="shared" si="12"/>
        <v>0</v>
      </c>
      <c r="K96" s="200" t="e">
        <f>SUM(K77:K95)</f>
        <v>#DIV/0!</v>
      </c>
      <c r="L96" s="207"/>
      <c r="M96" s="207"/>
      <c r="N96" s="141"/>
      <c r="O96" s="58"/>
    </row>
    <row r="97" spans="1:14" ht="15.75">
      <c r="A97" s="369" t="s">
        <v>145</v>
      </c>
      <c r="B97" s="290"/>
      <c r="C97" s="270"/>
      <c r="D97" s="200"/>
      <c r="E97" s="291"/>
      <c r="F97" s="291"/>
      <c r="G97" s="291"/>
      <c r="H97" s="291"/>
      <c r="I97" s="291"/>
      <c r="J97" s="291"/>
      <c r="K97" s="200" t="e">
        <f>ROUND(K96/80*20,2)</f>
        <v>#DIV/0!</v>
      </c>
      <c r="L97" s="140"/>
      <c r="M97" s="140"/>
      <c r="N97" s="141"/>
    </row>
    <row r="98" spans="1:14" ht="16.5" thickBot="1">
      <c r="A98" s="538" t="s">
        <v>106</v>
      </c>
      <c r="B98" s="539"/>
      <c r="C98" s="292">
        <f>C96</f>
        <v>0</v>
      </c>
      <c r="D98" s="293"/>
      <c r="E98" s="294"/>
      <c r="F98" s="294"/>
      <c r="G98" s="294"/>
      <c r="H98" s="294"/>
      <c r="I98" s="294"/>
      <c r="J98" s="294"/>
      <c r="K98" s="293" t="e">
        <f>K96+K97</f>
        <v>#DIV/0!</v>
      </c>
      <c r="L98" s="224"/>
      <c r="M98" s="224"/>
      <c r="N98" s="141"/>
    </row>
    <row r="99" spans="1:16" s="135" customFormat="1" ht="15" customHeight="1">
      <c r="A99" s="502" t="s">
        <v>101</v>
      </c>
      <c r="B99" s="503"/>
      <c r="C99" s="503"/>
      <c r="D99" s="503"/>
      <c r="E99" s="503"/>
      <c r="F99" s="503"/>
      <c r="G99" s="503"/>
      <c r="H99" s="503"/>
      <c r="I99" s="503"/>
      <c r="J99" s="503"/>
      <c r="K99" s="504"/>
      <c r="L99" s="136"/>
      <c r="M99" s="136"/>
      <c r="N99" s="137"/>
      <c r="O99" s="138"/>
      <c r="P99" s="138"/>
    </row>
    <row r="100" spans="1:16" s="130" customFormat="1" ht="15.75">
      <c r="A100" s="286">
        <v>58</v>
      </c>
      <c r="B100" s="274" t="s">
        <v>16</v>
      </c>
      <c r="C100" s="295">
        <v>0</v>
      </c>
      <c r="D100" s="171">
        <f>'Штатное расписание'!E59</f>
        <v>0</v>
      </c>
      <c r="E100" s="295"/>
      <c r="F100" s="184">
        <f>ROUND(D100*10%,2)</f>
        <v>0</v>
      </c>
      <c r="G100" s="275">
        <f>ROUND((D100+F100)/29.3*28/12,2)</f>
        <v>0</v>
      </c>
      <c r="H100" s="295"/>
      <c r="I100" s="295"/>
      <c r="J100" s="295"/>
      <c r="K100" s="181">
        <f>SUM(D100:J100)</f>
        <v>0</v>
      </c>
      <c r="L100" s="224"/>
      <c r="M100" s="224"/>
      <c r="N100" s="139"/>
      <c r="O100" s="138"/>
      <c r="P100" s="131"/>
    </row>
    <row r="101" spans="1:16" s="130" customFormat="1" ht="15.75">
      <c r="A101" s="286">
        <v>59</v>
      </c>
      <c r="B101" s="274" t="s">
        <v>17</v>
      </c>
      <c r="C101" s="171" t="e">
        <f>D101/('Штатное расписание'!E60/'Штатное расписание'!D60)</f>
        <v>#DIV/0!</v>
      </c>
      <c r="D101" s="171"/>
      <c r="E101" s="295"/>
      <c r="F101" s="184">
        <f>ROUND(D101*10%,2)</f>
        <v>0</v>
      </c>
      <c r="G101" s="275">
        <f>ROUND((D101+F101)/29.3*28/12,2)</f>
        <v>0</v>
      </c>
      <c r="H101" s="295"/>
      <c r="I101" s="295"/>
      <c r="J101" s="295"/>
      <c r="K101" s="181">
        <f>SUM(D101:J101)</f>
        <v>0</v>
      </c>
      <c r="L101" s="224"/>
      <c r="M101" s="224">
        <f>K72+K101</f>
        <v>0</v>
      </c>
      <c r="N101" s="139"/>
      <c r="O101" s="138"/>
      <c r="P101" s="131"/>
    </row>
    <row r="102" spans="1:16" s="130" customFormat="1" ht="33" customHeight="1">
      <c r="A102" s="286">
        <v>60</v>
      </c>
      <c r="B102" s="274" t="s">
        <v>40</v>
      </c>
      <c r="C102" s="295"/>
      <c r="D102" s="295"/>
      <c r="E102" s="295"/>
      <c r="F102" s="295"/>
      <c r="G102" s="295"/>
      <c r="H102" s="295"/>
      <c r="I102" s="295"/>
      <c r="J102" s="295"/>
      <c r="K102" s="268">
        <f>SUM(D102:J102)</f>
        <v>0</v>
      </c>
      <c r="L102" s="224"/>
      <c r="M102" s="224"/>
      <c r="N102" s="169"/>
      <c r="O102" s="138"/>
      <c r="P102" s="131"/>
    </row>
    <row r="103" spans="1:16" s="130" customFormat="1" ht="18.75" customHeight="1">
      <c r="A103" s="286">
        <v>61</v>
      </c>
      <c r="B103" s="274" t="s">
        <v>112</v>
      </c>
      <c r="C103" s="295"/>
      <c r="D103" s="295"/>
      <c r="E103" s="295"/>
      <c r="F103" s="295"/>
      <c r="G103" s="295"/>
      <c r="H103" s="295"/>
      <c r="I103" s="295"/>
      <c r="J103" s="295"/>
      <c r="K103" s="268"/>
      <c r="L103" s="224"/>
      <c r="M103" s="224"/>
      <c r="N103" s="139"/>
      <c r="O103" s="138"/>
      <c r="P103" s="131"/>
    </row>
    <row r="104" spans="1:16" s="130" customFormat="1" ht="20.25" customHeight="1">
      <c r="A104" s="286">
        <v>62</v>
      </c>
      <c r="B104" s="274" t="s">
        <v>55</v>
      </c>
      <c r="C104" s="295"/>
      <c r="D104" s="295"/>
      <c r="E104" s="295"/>
      <c r="F104" s="295"/>
      <c r="G104" s="295"/>
      <c r="H104" s="295"/>
      <c r="I104" s="295"/>
      <c r="J104" s="295"/>
      <c r="K104" s="268"/>
      <c r="L104" s="224"/>
      <c r="M104" s="224"/>
      <c r="N104" s="139"/>
      <c r="O104" s="138"/>
      <c r="P104" s="131"/>
    </row>
    <row r="105" spans="1:16" s="130" customFormat="1" ht="28.5" customHeight="1">
      <c r="A105" s="286">
        <v>63</v>
      </c>
      <c r="B105" s="274" t="s">
        <v>113</v>
      </c>
      <c r="C105" s="295"/>
      <c r="D105" s="295"/>
      <c r="E105" s="295"/>
      <c r="F105" s="295"/>
      <c r="G105" s="295"/>
      <c r="H105" s="295"/>
      <c r="I105" s="295"/>
      <c r="J105" s="295"/>
      <c r="K105" s="268"/>
      <c r="L105" s="224"/>
      <c r="M105" s="224"/>
      <c r="N105" s="139"/>
      <c r="O105" s="138"/>
      <c r="P105" s="131"/>
    </row>
    <row r="106" spans="1:16" s="130" customFormat="1" ht="15" customHeight="1">
      <c r="A106" s="542" t="s">
        <v>11</v>
      </c>
      <c r="B106" s="543"/>
      <c r="C106" s="171" t="e">
        <f aca="true" t="shared" si="13" ref="C106:J106">SUM(C100:C105)</f>
        <v>#DIV/0!</v>
      </c>
      <c r="D106" s="171"/>
      <c r="E106" s="171">
        <f t="shared" si="13"/>
        <v>0</v>
      </c>
      <c r="F106" s="171">
        <f t="shared" si="13"/>
        <v>0</v>
      </c>
      <c r="G106" s="171">
        <f t="shared" si="13"/>
        <v>0</v>
      </c>
      <c r="H106" s="171">
        <f t="shared" si="13"/>
        <v>0</v>
      </c>
      <c r="I106" s="171">
        <f t="shared" si="13"/>
        <v>0</v>
      </c>
      <c r="J106" s="171">
        <f t="shared" si="13"/>
        <v>0</v>
      </c>
      <c r="K106" s="200">
        <f>SUM(K100:K105)</f>
        <v>0</v>
      </c>
      <c r="L106" s="224"/>
      <c r="M106" s="224"/>
      <c r="N106" s="139"/>
      <c r="O106" s="138"/>
      <c r="P106" s="131"/>
    </row>
    <row r="107" spans="1:16" s="130" customFormat="1" ht="16.5" thickBot="1">
      <c r="A107" s="289" t="s">
        <v>143</v>
      </c>
      <c r="B107" s="290"/>
      <c r="C107" s="174"/>
      <c r="D107" s="296"/>
      <c r="E107" s="297"/>
      <c r="F107" s="297"/>
      <c r="G107" s="297"/>
      <c r="H107" s="297"/>
      <c r="I107" s="297"/>
      <c r="J107" s="297"/>
      <c r="K107" s="200">
        <f>ROUND(K106/80*20,2)</f>
        <v>0</v>
      </c>
      <c r="L107" s="140"/>
      <c r="M107" s="140"/>
      <c r="N107" s="139"/>
      <c r="O107" s="131"/>
      <c r="P107" s="131"/>
    </row>
    <row r="108" spans="1:16" s="130" customFormat="1" ht="17.25" thickBot="1">
      <c r="A108" s="527" t="s">
        <v>87</v>
      </c>
      <c r="B108" s="528"/>
      <c r="C108" s="227" t="e">
        <f>C106</f>
        <v>#DIV/0!</v>
      </c>
      <c r="D108" s="228"/>
      <c r="E108" s="228"/>
      <c r="F108" s="228"/>
      <c r="G108" s="228"/>
      <c r="H108" s="228"/>
      <c r="I108" s="228"/>
      <c r="J108" s="228"/>
      <c r="K108" s="283">
        <f>K106+K107</f>
        <v>0</v>
      </c>
      <c r="L108" s="298">
        <f>ROUND((E14-E13)*175*19/1.302/12,2)</f>
        <v>0</v>
      </c>
      <c r="M108" s="175">
        <f>L108-K108</f>
        <v>0</v>
      </c>
      <c r="N108" s="176">
        <f>(K108*12)/1000</f>
        <v>0</v>
      </c>
      <c r="O108" s="532"/>
      <c r="P108" s="532"/>
    </row>
    <row r="109" spans="1:16" s="130" customFormat="1" ht="16.5" customHeight="1" thickBot="1">
      <c r="A109" s="557" t="s">
        <v>11</v>
      </c>
      <c r="B109" s="558"/>
      <c r="C109" s="177" t="e">
        <f>C40+C62+C73+C96+C108</f>
        <v>#DIV/0!</v>
      </c>
      <c r="D109" s="440"/>
      <c r="E109" s="440"/>
      <c r="F109" s="440"/>
      <c r="G109" s="440"/>
      <c r="H109" s="440"/>
      <c r="I109" s="440"/>
      <c r="J109" s="440"/>
      <c r="K109" s="178" t="e">
        <f>K40+K62+K73+K96+K106</f>
        <v>#DIV/0!</v>
      </c>
      <c r="L109" s="224">
        <f>L108*12</f>
        <v>0</v>
      </c>
      <c r="M109" s="224"/>
      <c r="N109" s="139"/>
      <c r="O109" s="131"/>
      <c r="P109" s="131"/>
    </row>
    <row r="110" spans="1:16" s="130" customFormat="1" ht="15" customHeight="1">
      <c r="A110" s="526" t="s">
        <v>144</v>
      </c>
      <c r="B110" s="526"/>
      <c r="C110" s="441"/>
      <c r="D110" s="441"/>
      <c r="E110" s="441"/>
      <c r="F110" s="441"/>
      <c r="G110" s="441"/>
      <c r="H110" s="441"/>
      <c r="I110" s="441"/>
      <c r="J110" s="442"/>
      <c r="K110" s="443" t="e">
        <f>K41+K63+K74+K97+K107</f>
        <v>#DIV/0!</v>
      </c>
      <c r="L110" s="224"/>
      <c r="M110" s="224"/>
      <c r="N110" s="139"/>
      <c r="O110" s="131"/>
      <c r="P110" s="131"/>
    </row>
    <row r="111" spans="1:16" s="130" customFormat="1" ht="16.5" thickBot="1">
      <c r="A111" s="529" t="s">
        <v>64</v>
      </c>
      <c r="B111" s="530"/>
      <c r="C111" s="530"/>
      <c r="D111" s="530"/>
      <c r="E111" s="530"/>
      <c r="F111" s="530"/>
      <c r="G111" s="530"/>
      <c r="H111" s="530"/>
      <c r="I111" s="530"/>
      <c r="J111" s="531"/>
      <c r="K111" s="283">
        <f>K64</f>
        <v>0</v>
      </c>
      <c r="L111" s="224"/>
      <c r="M111" s="224"/>
      <c r="N111" s="139"/>
      <c r="O111" s="131"/>
      <c r="P111" s="131"/>
    </row>
    <row r="112" spans="1:16" s="130" customFormat="1" ht="15.75" customHeight="1" thickBot="1">
      <c r="A112" s="559" t="s">
        <v>49</v>
      </c>
      <c r="B112" s="560"/>
      <c r="C112" s="177" t="e">
        <f>C109</f>
        <v>#DIV/0!</v>
      </c>
      <c r="D112" s="440">
        <f>C49</f>
        <v>0</v>
      </c>
      <c r="E112" s="440"/>
      <c r="F112" s="440"/>
      <c r="G112" s="440"/>
      <c r="H112" s="440"/>
      <c r="I112" s="440"/>
      <c r="J112" s="440"/>
      <c r="K112" s="178" t="e">
        <f>K109+K110+K111</f>
        <v>#DIV/0!</v>
      </c>
      <c r="L112" s="224"/>
      <c r="M112" s="224"/>
      <c r="N112" s="139"/>
      <c r="O112" s="131"/>
      <c r="P112" s="131"/>
    </row>
    <row r="113" spans="1:13" s="130" customFormat="1" ht="15">
      <c r="A113" s="141"/>
      <c r="B113" s="180"/>
      <c r="C113" s="166" t="s">
        <v>130</v>
      </c>
      <c r="D113" s="144" t="s">
        <v>131</v>
      </c>
      <c r="E113" s="142"/>
      <c r="F113" s="142"/>
      <c r="G113" s="142"/>
      <c r="H113" s="142"/>
      <c r="I113" s="142"/>
      <c r="J113" s="142"/>
      <c r="K113" s="142"/>
      <c r="L113" s="143"/>
      <c r="M113" s="143"/>
    </row>
    <row r="114" spans="1:14" ht="15">
      <c r="A114" s="141"/>
      <c r="B114" s="180"/>
      <c r="C114" s="197"/>
      <c r="D114" s="142"/>
      <c r="E114" s="142"/>
      <c r="F114" s="142"/>
      <c r="G114" s="142"/>
      <c r="H114" s="142"/>
      <c r="I114" s="142"/>
      <c r="J114" s="142"/>
      <c r="K114" s="142"/>
      <c r="L114" s="141"/>
      <c r="M114" s="141"/>
      <c r="N114" s="130"/>
    </row>
    <row r="115" spans="1:14" s="167" customFormat="1" ht="75">
      <c r="A115" s="170"/>
      <c r="B115" s="208" t="s">
        <v>89</v>
      </c>
      <c r="C115" s="552"/>
      <c r="D115" s="552"/>
      <c r="E115" s="552"/>
      <c r="F115" s="209"/>
      <c r="G115" s="194"/>
      <c r="H115" s="194"/>
      <c r="I115" s="194"/>
      <c r="J115" s="194"/>
      <c r="K115" s="194"/>
      <c r="L115" s="170"/>
      <c r="M115" s="170"/>
      <c r="N115" s="170"/>
    </row>
    <row r="116" spans="1:11" s="36" customFormat="1" ht="12.75">
      <c r="A116" s="299"/>
      <c r="B116" s="300"/>
      <c r="C116" s="210" t="s">
        <v>77</v>
      </c>
      <c r="D116" s="211" t="s">
        <v>78</v>
      </c>
      <c r="E116" s="211"/>
      <c r="F116" s="168" t="s">
        <v>132</v>
      </c>
      <c r="G116" s="168"/>
      <c r="H116" s="168"/>
      <c r="I116" s="168"/>
      <c r="J116" s="168"/>
      <c r="K116" s="168"/>
    </row>
    <row r="117" spans="1:14" ht="15.75">
      <c r="A117" s="212"/>
      <c r="B117" s="213"/>
      <c r="C117" s="214"/>
      <c r="D117" s="215"/>
      <c r="E117" s="215"/>
      <c r="F117" s="98"/>
      <c r="G117" s="98"/>
      <c r="H117" s="86"/>
      <c r="I117" s="86"/>
      <c r="J117" s="86"/>
      <c r="K117" s="86"/>
      <c r="L117" s="62"/>
      <c r="M117" s="62"/>
      <c r="N117" s="63"/>
    </row>
    <row r="118" spans="1:16" ht="15.75">
      <c r="A118" s="216"/>
      <c r="B118" s="375" t="s">
        <v>129</v>
      </c>
      <c r="C118" s="214"/>
      <c r="D118" s="215"/>
      <c r="E118" s="215"/>
      <c r="F118" s="98"/>
      <c r="G118" s="98"/>
      <c r="H118" s="86"/>
      <c r="I118" s="86"/>
      <c r="J118" s="86"/>
      <c r="K118" s="86"/>
      <c r="L118" s="64"/>
      <c r="M118" s="64"/>
      <c r="N118" s="65"/>
      <c r="O118" s="66"/>
      <c r="P118" s="66"/>
    </row>
    <row r="119" spans="1:16" ht="15.75">
      <c r="A119" s="217"/>
      <c r="B119" s="375"/>
      <c r="C119" s="214" t="s">
        <v>124</v>
      </c>
      <c r="D119" s="218"/>
      <c r="E119" s="218"/>
      <c r="F119" s="98"/>
      <c r="G119" s="98"/>
      <c r="H119" s="86"/>
      <c r="I119" s="86"/>
      <c r="J119" s="86"/>
      <c r="K119" s="86"/>
      <c r="L119" s="62"/>
      <c r="M119" s="62"/>
      <c r="N119" s="63"/>
      <c r="O119" s="66"/>
      <c r="P119" s="66"/>
    </row>
    <row r="120" spans="1:5" ht="15">
      <c r="A120" s="130"/>
      <c r="B120" s="219"/>
      <c r="C120" s="220" t="s">
        <v>126</v>
      </c>
      <c r="D120" s="221"/>
      <c r="E120" s="221"/>
    </row>
    <row r="121" spans="1:5" ht="15">
      <c r="A121" s="130"/>
      <c r="B121" s="219"/>
      <c r="C121" s="220"/>
      <c r="D121" s="221"/>
      <c r="E121" s="221"/>
    </row>
    <row r="122" spans="1:5" ht="15">
      <c r="A122" s="130"/>
      <c r="B122" s="219"/>
      <c r="C122" s="220"/>
      <c r="D122" s="221"/>
      <c r="E122" s="221"/>
    </row>
    <row r="123" spans="1:5" ht="15">
      <c r="A123" s="130"/>
      <c r="B123" s="219"/>
      <c r="C123" s="220"/>
      <c r="D123" s="221"/>
      <c r="E123" s="221"/>
    </row>
    <row r="124" spans="1:5" ht="15">
      <c r="A124" s="130"/>
      <c r="B124" s="219"/>
      <c r="C124" s="220"/>
      <c r="D124" s="221"/>
      <c r="E124" s="221"/>
    </row>
    <row r="125" spans="1:5" ht="15">
      <c r="A125" s="130"/>
      <c r="B125" s="219"/>
      <c r="C125" s="220"/>
      <c r="D125" s="221"/>
      <c r="E125" s="221"/>
    </row>
    <row r="126" spans="1:5" ht="15">
      <c r="A126" s="130"/>
      <c r="B126" s="219"/>
      <c r="C126" s="220"/>
      <c r="D126" s="221"/>
      <c r="E126" s="221"/>
    </row>
  </sheetData>
  <sheetProtection/>
  <mergeCells count="41">
    <mergeCell ref="C1:L1"/>
    <mergeCell ref="C2:L2"/>
    <mergeCell ref="C3:L3"/>
    <mergeCell ref="C5:L5"/>
    <mergeCell ref="C6:L6"/>
    <mergeCell ref="A64:J64"/>
    <mergeCell ref="C7:L7"/>
    <mergeCell ref="B4:K4"/>
    <mergeCell ref="B16:J16"/>
    <mergeCell ref="A106:B106"/>
    <mergeCell ref="A62:B62"/>
    <mergeCell ref="A75:B75"/>
    <mergeCell ref="A40:B40"/>
    <mergeCell ref="A21:N21"/>
    <mergeCell ref="C115:E115"/>
    <mergeCell ref="A41:C41"/>
    <mergeCell ref="A63:C63"/>
    <mergeCell ref="A109:B109"/>
    <mergeCell ref="A112:B112"/>
    <mergeCell ref="A110:B110"/>
    <mergeCell ref="A108:B108"/>
    <mergeCell ref="A111:J111"/>
    <mergeCell ref="L19:L20"/>
    <mergeCell ref="O108:P108"/>
    <mergeCell ref="A65:B65"/>
    <mergeCell ref="A76:K76"/>
    <mergeCell ref="A98:B98"/>
    <mergeCell ref="A96:B96"/>
    <mergeCell ref="N19:N20"/>
    <mergeCell ref="M19:M20"/>
    <mergeCell ref="D19:D20"/>
    <mergeCell ref="A43:N43"/>
    <mergeCell ref="K19:K20"/>
    <mergeCell ref="B19:B20"/>
    <mergeCell ref="A66:K66"/>
    <mergeCell ref="A73:B73"/>
    <mergeCell ref="A99:K99"/>
    <mergeCell ref="A19:A20"/>
    <mergeCell ref="A42:B42"/>
    <mergeCell ref="E19:J19"/>
    <mergeCell ref="C19:C20"/>
  </mergeCells>
  <printOptions/>
  <pageMargins left="0.25" right="0.25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X70"/>
  <sheetViews>
    <sheetView zoomScale="80" zoomScaleNormal="80" zoomScalePageLayoutView="0" workbookViewId="0" topLeftCell="A40">
      <selection activeCell="F65" sqref="F65"/>
    </sheetView>
  </sheetViews>
  <sheetFormatPr defaultColWidth="9.140625" defaultRowHeight="15"/>
  <cols>
    <col min="1" max="1" width="14.28125" style="32" customWidth="1"/>
    <col min="2" max="2" width="7.8515625" style="33" customWidth="1"/>
    <col min="3" max="3" width="49.8515625" style="33" customWidth="1"/>
    <col min="4" max="4" width="10.8515625" style="34" customWidth="1"/>
    <col min="5" max="5" width="23.28125" style="99" customWidth="1"/>
    <col min="6" max="6" width="9.8515625" style="85" customWidth="1"/>
    <col min="7" max="8" width="10.57421875" style="85" customWidth="1"/>
    <col min="9" max="9" width="11.00390625" style="85" customWidth="1"/>
    <col min="10" max="10" width="14.7109375" style="85" customWidth="1"/>
    <col min="11" max="11" width="9.57421875" style="85" customWidth="1"/>
    <col min="12" max="12" width="16.421875" style="85" customWidth="1"/>
    <col min="13" max="13" width="14.00390625" style="32" customWidth="1"/>
    <col min="14" max="14" width="9.140625" style="32" customWidth="1"/>
    <col min="15" max="16384" width="9.140625" style="33" customWidth="1"/>
  </cols>
  <sheetData>
    <row r="1" spans="12:14" ht="15">
      <c r="L1" s="569" t="s">
        <v>42</v>
      </c>
      <c r="M1" s="570"/>
      <c r="N1" s="33"/>
    </row>
    <row r="2" spans="1:180" s="36" customFormat="1" ht="35.25" customHeight="1">
      <c r="A2" s="29"/>
      <c r="B2" s="8"/>
      <c r="C2" s="9"/>
      <c r="D2" s="9"/>
      <c r="E2" s="100"/>
      <c r="F2" s="82"/>
      <c r="G2" s="82"/>
      <c r="H2" s="82"/>
      <c r="I2" s="82"/>
      <c r="J2" s="82"/>
      <c r="K2" s="82"/>
      <c r="L2" s="8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</row>
    <row r="3" spans="1:180" s="36" customFormat="1" ht="21" customHeight="1">
      <c r="A3" s="30"/>
      <c r="B3" s="8"/>
      <c r="C3" s="9"/>
      <c r="D3" s="9"/>
      <c r="E3" s="100"/>
      <c r="F3" s="89"/>
      <c r="G3" s="89"/>
      <c r="H3" s="89"/>
      <c r="I3" s="89"/>
      <c r="J3" s="89"/>
      <c r="K3" s="87"/>
      <c r="L3" s="87"/>
      <c r="M3" s="13" t="s">
        <v>79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</row>
    <row r="4" spans="1:180" s="36" customFormat="1" ht="16.5" customHeight="1">
      <c r="A4" s="30"/>
      <c r="B4" s="8"/>
      <c r="C4" s="9"/>
      <c r="D4" s="9"/>
      <c r="E4" s="100"/>
      <c r="F4" s="101"/>
      <c r="G4" s="101"/>
      <c r="H4" s="101"/>
      <c r="I4" s="88"/>
      <c r="J4" s="88"/>
      <c r="K4" s="88"/>
      <c r="L4" s="88" t="s">
        <v>80</v>
      </c>
      <c r="M4" s="13" t="s">
        <v>81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</row>
    <row r="5" spans="1:180" s="37" customFormat="1" ht="21" customHeight="1">
      <c r="A5" s="30"/>
      <c r="B5" s="16"/>
      <c r="C5" s="16" t="s">
        <v>98</v>
      </c>
      <c r="D5" s="16"/>
      <c r="E5" s="102"/>
      <c r="F5" s="92"/>
      <c r="G5" s="92"/>
      <c r="H5" s="92"/>
      <c r="I5" s="88"/>
      <c r="J5" s="88"/>
      <c r="K5" s="88"/>
      <c r="L5" s="88" t="s">
        <v>82</v>
      </c>
      <c r="M5" s="17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</row>
    <row r="6" spans="1:180" s="37" customFormat="1" ht="16.5" customHeight="1">
      <c r="A6" s="29"/>
      <c r="B6" s="18"/>
      <c r="C6" s="18"/>
      <c r="D6" s="573" t="s">
        <v>83</v>
      </c>
      <c r="E6" s="573"/>
      <c r="F6" s="103"/>
      <c r="G6" s="90"/>
      <c r="H6" s="90"/>
      <c r="I6" s="90"/>
      <c r="J6" s="90"/>
      <c r="K6" s="82"/>
      <c r="L6" s="82"/>
      <c r="M6" s="1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</row>
    <row r="7" spans="1:180" s="36" customFormat="1" ht="17.25" customHeight="1">
      <c r="A7" s="30"/>
      <c r="B7" s="20"/>
      <c r="C7" s="20"/>
      <c r="D7" s="20"/>
      <c r="E7" s="104"/>
      <c r="F7" s="105"/>
      <c r="G7" s="106"/>
      <c r="H7" s="106"/>
      <c r="I7" s="106"/>
      <c r="J7" s="106"/>
      <c r="K7" s="89"/>
      <c r="L7" s="89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</row>
    <row r="8" spans="1:180" s="36" customFormat="1" ht="15">
      <c r="A8" s="30"/>
      <c r="B8" s="23"/>
      <c r="C8" s="18"/>
      <c r="D8" s="18"/>
      <c r="E8" s="107" t="s">
        <v>65</v>
      </c>
      <c r="F8" s="574" t="s">
        <v>66</v>
      </c>
      <c r="G8" s="574"/>
      <c r="H8" s="108"/>
      <c r="I8" s="108"/>
      <c r="J8" s="90"/>
      <c r="K8" s="89"/>
      <c r="L8" s="89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</row>
    <row r="9" spans="1:180" s="37" customFormat="1" ht="22.5" customHeight="1">
      <c r="A9" s="30"/>
      <c r="B9" s="22"/>
      <c r="C9" s="15"/>
      <c r="D9" s="25" t="s">
        <v>67</v>
      </c>
      <c r="E9" s="109"/>
      <c r="F9" s="575"/>
      <c r="G9" s="575"/>
      <c r="H9" s="90" t="s">
        <v>84</v>
      </c>
      <c r="I9" s="90"/>
      <c r="J9" s="90"/>
      <c r="K9" s="90"/>
      <c r="L9" s="90"/>
      <c r="M9" s="26"/>
      <c r="N9" s="18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</row>
    <row r="10" spans="1:180" s="37" customFormat="1" ht="16.5" customHeight="1">
      <c r="A10" s="30"/>
      <c r="B10" s="22"/>
      <c r="C10" s="15"/>
      <c r="D10" s="25"/>
      <c r="E10" s="110"/>
      <c r="F10" s="111"/>
      <c r="G10" s="111"/>
      <c r="H10" s="581" t="s">
        <v>100</v>
      </c>
      <c r="I10" s="581"/>
      <c r="J10" s="581"/>
      <c r="K10" s="581"/>
      <c r="L10" s="581"/>
      <c r="M10" s="581"/>
      <c r="N10" s="18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</row>
    <row r="11" spans="1:180" s="36" customFormat="1" ht="15">
      <c r="A11" s="30"/>
      <c r="B11" s="22"/>
      <c r="C11" s="581" t="s">
        <v>99</v>
      </c>
      <c r="D11" s="581"/>
      <c r="E11" s="582"/>
      <c r="F11" s="111"/>
      <c r="G11" s="111"/>
      <c r="H11" s="88" t="s">
        <v>96</v>
      </c>
      <c r="I11" s="132" t="e">
        <f>D60</f>
        <v>#REF!</v>
      </c>
      <c r="J11" s="129" t="s">
        <v>97</v>
      </c>
      <c r="K11" s="129"/>
      <c r="L11" s="129"/>
      <c r="M11" s="26"/>
      <c r="N11" s="18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</row>
    <row r="12" spans="1:180" s="36" customFormat="1" ht="15.75" thickBot="1">
      <c r="A12" s="30"/>
      <c r="B12" s="22"/>
      <c r="C12" s="28"/>
      <c r="D12" s="28"/>
      <c r="E12" s="112"/>
      <c r="F12" s="111"/>
      <c r="G12" s="111"/>
      <c r="H12" s="90"/>
      <c r="I12" s="90"/>
      <c r="J12" s="90"/>
      <c r="K12" s="90"/>
      <c r="L12" s="90"/>
      <c r="M12" s="26"/>
      <c r="N12" s="18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</row>
    <row r="13" spans="1:14" ht="27.75" customHeight="1" thickBot="1">
      <c r="A13" s="607" t="s">
        <v>68</v>
      </c>
      <c r="B13" s="608"/>
      <c r="C13" s="587" t="s">
        <v>69</v>
      </c>
      <c r="D13" s="589" t="s">
        <v>91</v>
      </c>
      <c r="E13" s="591" t="s">
        <v>70</v>
      </c>
      <c r="F13" s="609" t="s">
        <v>73</v>
      </c>
      <c r="G13" s="610"/>
      <c r="H13" s="611"/>
      <c r="I13" s="611"/>
      <c r="J13" s="611"/>
      <c r="K13" s="612"/>
      <c r="L13" s="585" t="s">
        <v>86</v>
      </c>
      <c r="M13" s="583" t="s">
        <v>85</v>
      </c>
      <c r="N13" s="33"/>
    </row>
    <row r="14" spans="1:14" ht="165.75">
      <c r="A14" s="31" t="s">
        <v>71</v>
      </c>
      <c r="B14" s="68" t="s">
        <v>72</v>
      </c>
      <c r="C14" s="588"/>
      <c r="D14" s="590"/>
      <c r="E14" s="592"/>
      <c r="F14" s="93" t="s">
        <v>25</v>
      </c>
      <c r="G14" s="93" t="s">
        <v>27</v>
      </c>
      <c r="H14" s="94" t="s">
        <v>31</v>
      </c>
      <c r="I14" s="94" t="s">
        <v>28</v>
      </c>
      <c r="J14" s="95" t="s">
        <v>41</v>
      </c>
      <c r="K14" s="94" t="s">
        <v>29</v>
      </c>
      <c r="L14" s="586"/>
      <c r="M14" s="584"/>
      <c r="N14" s="33"/>
    </row>
    <row r="15" spans="1:14" ht="26.25" customHeight="1" thickBot="1">
      <c r="A15" s="38">
        <v>1</v>
      </c>
      <c r="B15" s="39">
        <v>2</v>
      </c>
      <c r="C15" s="39">
        <v>3</v>
      </c>
      <c r="D15" s="39">
        <v>4</v>
      </c>
      <c r="E15" s="113">
        <v>5</v>
      </c>
      <c r="F15" s="113">
        <v>6</v>
      </c>
      <c r="G15" s="113">
        <v>7</v>
      </c>
      <c r="H15" s="113">
        <v>8</v>
      </c>
      <c r="I15" s="113">
        <v>9</v>
      </c>
      <c r="J15" s="113">
        <v>10</v>
      </c>
      <c r="K15" s="113">
        <v>11</v>
      </c>
      <c r="L15" s="113">
        <v>12</v>
      </c>
      <c r="M15" s="38">
        <v>13</v>
      </c>
      <c r="N15" s="33"/>
    </row>
    <row r="16" spans="1:14" ht="15.75" thickBot="1">
      <c r="A16" s="40"/>
      <c r="B16" s="69"/>
      <c r="C16" s="41" t="s">
        <v>1</v>
      </c>
      <c r="D16" s="75">
        <f>'Штатное расписание'!D17+'Штатное расписание'!D36</f>
        <v>0</v>
      </c>
      <c r="E16" s="114">
        <f>'Штатное расписание'!E17+'Штатное расписание'!E36</f>
        <v>0</v>
      </c>
      <c r="F16" s="114">
        <f>'Штатное расписание'!F17+'Штатное расписание'!F36</f>
        <v>0</v>
      </c>
      <c r="G16" s="114">
        <f>'Штатное расписание'!G17+'Штатное расписание'!G36</f>
        <v>0</v>
      </c>
      <c r="H16" s="114">
        <f>'Штатное расписание'!H17+'Штатное расписание'!H36</f>
        <v>0</v>
      </c>
      <c r="I16" s="114">
        <f>'Штатное расписание'!I17+'Штатное расписание'!I36</f>
        <v>0</v>
      </c>
      <c r="J16" s="114">
        <f>'Штатное расписание'!J17+'Штатное расписание'!J36</f>
        <v>0</v>
      </c>
      <c r="K16" s="114">
        <f>'Штатное расписание'!K17+'Штатное расписание'!K36</f>
        <v>0</v>
      </c>
      <c r="L16" s="115">
        <f aca="true" t="shared" si="0" ref="L16:L54">E16+F16+G16+H16+I16+J16+K16</f>
        <v>0</v>
      </c>
      <c r="M16" s="40"/>
      <c r="N16" s="33"/>
    </row>
    <row r="17" spans="1:14" ht="15.75" thickBot="1">
      <c r="A17" s="40"/>
      <c r="B17" s="69"/>
      <c r="C17" s="42" t="s">
        <v>38</v>
      </c>
      <c r="D17" s="76">
        <f>'Штатное расписание'!D18+'Штатное расписание'!D37</f>
        <v>0</v>
      </c>
      <c r="E17" s="83">
        <f>'Штатное расписание'!E18+'Штатное расписание'!E37</f>
        <v>0</v>
      </c>
      <c r="F17" s="83">
        <f>'Штатное расписание'!F18+'Штатное расписание'!F37</f>
        <v>0</v>
      </c>
      <c r="G17" s="83">
        <f>'Штатное расписание'!G18+'Штатное расписание'!G37</f>
        <v>0</v>
      </c>
      <c r="H17" s="83">
        <f>'Штатное расписание'!H18+'Штатное расписание'!H37</f>
        <v>0</v>
      </c>
      <c r="I17" s="83">
        <f>'Штатное расписание'!I18+'Штатное расписание'!I37</f>
        <v>0</v>
      </c>
      <c r="J17" s="83">
        <f>'Штатное расписание'!J18+'Штатное расписание'!J37</f>
        <v>0</v>
      </c>
      <c r="K17" s="83">
        <f>'Штатное расписание'!K18+'Штатное расписание'!K37</f>
        <v>0</v>
      </c>
      <c r="L17" s="115">
        <f t="shared" si="0"/>
        <v>0</v>
      </c>
      <c r="M17" s="40"/>
      <c r="N17" s="33"/>
    </row>
    <row r="18" spans="1:14" ht="15.75" thickBot="1">
      <c r="A18" s="40"/>
      <c r="B18" s="69"/>
      <c r="C18" s="42" t="s">
        <v>4</v>
      </c>
      <c r="D18" s="76">
        <f>'Штатное расписание'!D19+'Штатное расписание'!D38+'Штатное расписание'!D62</f>
        <v>0</v>
      </c>
      <c r="E18" s="83">
        <f>'Штатное расписание'!E19+'Штатное расписание'!E38+'Штатное расписание'!E62</f>
        <v>0</v>
      </c>
      <c r="F18" s="83">
        <f>'Штатное расписание'!F19+'Штатное расписание'!F38+'Штатное расписание'!F62</f>
        <v>0</v>
      </c>
      <c r="G18" s="83">
        <f>'Штатное расписание'!G19+'Штатное расписание'!G38+'Штатное расписание'!G62</f>
        <v>0</v>
      </c>
      <c r="H18" s="83">
        <f>'Штатное расписание'!H19+'Штатное расписание'!H38+'Штатное расписание'!H62</f>
        <v>0</v>
      </c>
      <c r="I18" s="83">
        <f>'Штатное расписание'!I19+'Штатное расписание'!I38+'Штатное расписание'!I62</f>
        <v>0</v>
      </c>
      <c r="J18" s="83">
        <f>'Штатное расписание'!J19+'Штатное расписание'!J38+'Штатное расписание'!J62</f>
        <v>0</v>
      </c>
      <c r="K18" s="83">
        <f>'Штатное расписание'!K19+'Штатное расписание'!K38+'Штатное расписание'!K62</f>
        <v>0</v>
      </c>
      <c r="L18" s="115">
        <f t="shared" si="0"/>
        <v>0</v>
      </c>
      <c r="M18" s="40"/>
      <c r="N18" s="33"/>
    </row>
    <row r="19" spans="1:13" ht="15.75" thickBot="1">
      <c r="A19" s="40"/>
      <c r="B19" s="69"/>
      <c r="C19" s="42" t="s">
        <v>2</v>
      </c>
      <c r="D19" s="76">
        <f>'Штатное расписание'!D20+'Штатное расписание'!D39</f>
        <v>0</v>
      </c>
      <c r="E19" s="83">
        <f>'Штатное расписание'!E20+'Штатное расписание'!E39</f>
        <v>0</v>
      </c>
      <c r="F19" s="83">
        <f>'Штатное расписание'!F20+'Штатное расписание'!F39</f>
        <v>0</v>
      </c>
      <c r="G19" s="83">
        <f>'Штатное расписание'!G20+'Штатное расписание'!G39</f>
        <v>0</v>
      </c>
      <c r="H19" s="83">
        <f>'Штатное расписание'!H20+'Штатное расписание'!H39</f>
        <v>0</v>
      </c>
      <c r="I19" s="83">
        <f>'Штатное расписание'!I20+'Штатное расписание'!I39</f>
        <v>0</v>
      </c>
      <c r="J19" s="83">
        <f>'Штатное расписание'!J20+'Штатное расписание'!J39</f>
        <v>0</v>
      </c>
      <c r="K19" s="83">
        <f>'Штатное расписание'!K20+'Штатное расписание'!K39</f>
        <v>0</v>
      </c>
      <c r="L19" s="115">
        <f t="shared" si="0"/>
        <v>0</v>
      </c>
      <c r="M19" s="40"/>
    </row>
    <row r="20" spans="1:13" s="32" customFormat="1" ht="15.75" thickBot="1">
      <c r="A20" s="40"/>
      <c r="B20" s="69"/>
      <c r="C20" s="42" t="s">
        <v>12</v>
      </c>
      <c r="D20" s="76">
        <f>'Штатное расписание'!D21+'Штатное расписание'!D40</f>
        <v>0</v>
      </c>
      <c r="E20" s="83">
        <f>'Штатное расписание'!E21+'Штатное расписание'!E40</f>
        <v>0</v>
      </c>
      <c r="F20" s="83">
        <f>'Штатное расписание'!F21+'Штатное расписание'!F40</f>
        <v>0</v>
      </c>
      <c r="G20" s="83">
        <f>'Штатное расписание'!G21+'Штатное расписание'!G40</f>
        <v>0</v>
      </c>
      <c r="H20" s="83">
        <f>'Штатное расписание'!H21+'Штатное расписание'!H40</f>
        <v>0</v>
      </c>
      <c r="I20" s="83">
        <f>'Штатное расписание'!I21+'Штатное расписание'!I40</f>
        <v>0</v>
      </c>
      <c r="J20" s="83">
        <f>'Штатное расписание'!J21+'Штатное расписание'!J40</f>
        <v>0</v>
      </c>
      <c r="K20" s="83">
        <f>'Штатное расписание'!K21+'Штатное расписание'!K40</f>
        <v>0</v>
      </c>
      <c r="L20" s="115">
        <f t="shared" si="0"/>
        <v>0</v>
      </c>
      <c r="M20" s="40"/>
    </row>
    <row r="21" spans="1:14" s="35" customFormat="1" ht="15.75">
      <c r="A21" s="605"/>
      <c r="B21" s="613"/>
      <c r="C21" s="593" t="s">
        <v>9</v>
      </c>
      <c r="D21" s="77">
        <f>'Штатное расписание'!D22+'Штатное расписание'!D41</f>
        <v>0</v>
      </c>
      <c r="E21" s="576">
        <f>'Штатное расписание'!E22+'Штатное расписание'!E41</f>
        <v>0</v>
      </c>
      <c r="F21" s="576">
        <f>'Штатное расписание'!F22+'Штатное расписание'!F41</f>
        <v>0</v>
      </c>
      <c r="G21" s="576">
        <f>'Штатное расписание'!G22+'Штатное расписание'!G41</f>
        <v>0</v>
      </c>
      <c r="H21" s="576">
        <f>'Штатное расписание'!H22+'Штатное расписание'!H41</f>
        <v>0</v>
      </c>
      <c r="I21" s="576">
        <f>'Штатное расписание'!I22+'Штатное расписание'!I41</f>
        <v>0</v>
      </c>
      <c r="J21" s="576">
        <f>'Штатное расписание'!J22+'Штатное расписание'!J41</f>
        <v>0</v>
      </c>
      <c r="K21" s="576">
        <f>'Штатное расписание'!K22+'Штатное расписание'!K41</f>
        <v>0</v>
      </c>
      <c r="L21" s="578">
        <f t="shared" si="0"/>
        <v>0</v>
      </c>
      <c r="M21" s="605"/>
      <c r="N21" s="43"/>
    </row>
    <row r="22" spans="1:14" s="35" customFormat="1" ht="16.5" thickBot="1">
      <c r="A22" s="606"/>
      <c r="B22" s="606"/>
      <c r="C22" s="594"/>
      <c r="D22" s="77">
        <f>'Штатное расписание'!D23+'Штатное расписание'!D42</f>
        <v>0</v>
      </c>
      <c r="E22" s="577"/>
      <c r="F22" s="577"/>
      <c r="G22" s="577"/>
      <c r="H22" s="577"/>
      <c r="I22" s="577"/>
      <c r="J22" s="577"/>
      <c r="K22" s="577"/>
      <c r="L22" s="579"/>
      <c r="M22" s="606"/>
      <c r="N22" s="43"/>
    </row>
    <row r="23" spans="1:13" s="32" customFormat="1" ht="15.75" thickBot="1">
      <c r="A23" s="40"/>
      <c r="B23" s="69"/>
      <c r="C23" s="44" t="s">
        <v>43</v>
      </c>
      <c r="D23" s="76">
        <f>'Штатное расписание'!D24+'Штатное расписание'!D43</f>
        <v>0</v>
      </c>
      <c r="E23" s="83">
        <f>'Штатное расписание'!E24+'Штатное расписание'!E43</f>
        <v>0</v>
      </c>
      <c r="F23" s="83">
        <f>'Штатное расписание'!F24+'Штатное расписание'!F43</f>
        <v>0</v>
      </c>
      <c r="G23" s="83">
        <f>'Штатное расписание'!G24+'Штатное расписание'!G43</f>
        <v>0</v>
      </c>
      <c r="H23" s="83">
        <f>'Штатное расписание'!H24+'Штатное расписание'!H43</f>
        <v>0</v>
      </c>
      <c r="I23" s="83">
        <f>'Штатное расписание'!I24+'Штатное расписание'!I43</f>
        <v>0</v>
      </c>
      <c r="J23" s="83">
        <f>'Штатное расписание'!J24+'Штатное расписание'!J43</f>
        <v>0</v>
      </c>
      <c r="K23" s="83">
        <f>'Штатное расписание'!K24+'Штатное расписание'!K43</f>
        <v>0</v>
      </c>
      <c r="L23" s="115">
        <f t="shared" si="0"/>
        <v>0</v>
      </c>
      <c r="M23" s="40"/>
    </row>
    <row r="24" spans="1:13" s="56" customFormat="1" ht="15.75" thickBot="1">
      <c r="A24" s="40"/>
      <c r="B24" s="69"/>
      <c r="C24" s="42" t="s">
        <v>44</v>
      </c>
      <c r="D24" s="78">
        <f>'Штатное расписание'!D25</f>
        <v>0</v>
      </c>
      <c r="E24" s="84">
        <f>'Штатное расписание'!E25</f>
        <v>0</v>
      </c>
      <c r="F24" s="84">
        <f>'Штатное расписание'!F25</f>
        <v>0</v>
      </c>
      <c r="G24" s="84">
        <f>'Штатное расписание'!G25</f>
        <v>0</v>
      </c>
      <c r="H24" s="84">
        <f>'Штатное расписание'!H25</f>
        <v>0</v>
      </c>
      <c r="I24" s="84">
        <f>'Штатное расписание'!I25</f>
        <v>0</v>
      </c>
      <c r="J24" s="84">
        <f>'Штатное расписание'!J25</f>
        <v>0</v>
      </c>
      <c r="K24" s="84">
        <f>'Штатное расписание'!K25</f>
        <v>0</v>
      </c>
      <c r="L24" s="115">
        <f t="shared" si="0"/>
        <v>0</v>
      </c>
      <c r="M24" s="40"/>
    </row>
    <row r="25" spans="1:13" s="56" customFormat="1" ht="15.75" thickBot="1">
      <c r="A25" s="40"/>
      <c r="B25" s="69"/>
      <c r="C25" s="42" t="s">
        <v>6</v>
      </c>
      <c r="D25" s="38" t="e">
        <f>'Штатное расписание'!D26+'Штатное расписание'!#REF!</f>
        <v>#REF!</v>
      </c>
      <c r="E25" s="97" t="e">
        <f>'Штатное расписание'!E26+'Штатное расписание'!#REF!</f>
        <v>#REF!</v>
      </c>
      <c r="F25" s="97" t="e">
        <f>'Штатное расписание'!F26+'Штатное расписание'!#REF!</f>
        <v>#REF!</v>
      </c>
      <c r="G25" s="97" t="e">
        <f>'Штатное расписание'!G26+'Штатное расписание'!#REF!</f>
        <v>#REF!</v>
      </c>
      <c r="H25" s="97" t="e">
        <f>'Штатное расписание'!H26+'Штатное расписание'!#REF!</f>
        <v>#REF!</v>
      </c>
      <c r="I25" s="97" t="e">
        <f>'Штатное расписание'!I26+'Штатное расписание'!#REF!</f>
        <v>#REF!</v>
      </c>
      <c r="J25" s="97" t="e">
        <f>'Штатное расписание'!J26+'Штатное расписание'!#REF!</f>
        <v>#REF!</v>
      </c>
      <c r="K25" s="97" t="e">
        <f>'Штатное расписание'!K26+'Штатное расписание'!#REF!</f>
        <v>#REF!</v>
      </c>
      <c r="L25" s="115" t="e">
        <f t="shared" si="0"/>
        <v>#REF!</v>
      </c>
      <c r="M25" s="40"/>
    </row>
    <row r="26" spans="1:13" s="56" customFormat="1" ht="15.75" thickBot="1">
      <c r="A26" s="40"/>
      <c r="B26" s="69"/>
      <c r="C26" s="45" t="s">
        <v>51</v>
      </c>
      <c r="D26" s="38">
        <f>'Штатное расписание'!D27+'Штатное расписание'!D47</f>
        <v>0</v>
      </c>
      <c r="E26" s="97">
        <f>'Штатное расписание'!E27+'Штатное расписание'!E47</f>
        <v>0</v>
      </c>
      <c r="F26" s="97">
        <f>'Штатное расписание'!F27+'Штатное расписание'!F47</f>
        <v>0</v>
      </c>
      <c r="G26" s="97">
        <f>'Штатное расписание'!G27+'Штатное расписание'!G47</f>
        <v>0</v>
      </c>
      <c r="H26" s="97">
        <f>'Штатное расписание'!H27+'Штатное расписание'!H47</f>
        <v>0</v>
      </c>
      <c r="I26" s="97">
        <f>'Штатное расписание'!I27+'Штатное расписание'!I47</f>
        <v>0</v>
      </c>
      <c r="J26" s="97">
        <f>'Штатное расписание'!J27+'Штатное расписание'!J47</f>
        <v>0</v>
      </c>
      <c r="K26" s="97">
        <f>'Штатное расписание'!K27+'Штатное расписание'!K47</f>
        <v>0</v>
      </c>
      <c r="L26" s="115">
        <f t="shared" si="0"/>
        <v>0</v>
      </c>
      <c r="M26" s="40"/>
    </row>
    <row r="27" spans="1:13" s="57" customFormat="1" ht="15.75" thickBot="1">
      <c r="A27" s="46"/>
      <c r="B27" s="69"/>
      <c r="C27" s="42" t="s">
        <v>10</v>
      </c>
      <c r="D27" s="38">
        <f>'Штатное расписание'!D28</f>
        <v>0</v>
      </c>
      <c r="E27" s="97">
        <f>'Штатное расписание'!E28</f>
        <v>0</v>
      </c>
      <c r="F27" s="97">
        <f>'Штатное расписание'!F28</f>
        <v>0</v>
      </c>
      <c r="G27" s="97">
        <f>'Штатное расписание'!G28</f>
        <v>0</v>
      </c>
      <c r="H27" s="97">
        <f>'Штатное расписание'!H28</f>
        <v>0</v>
      </c>
      <c r="I27" s="97">
        <f>'Штатное расписание'!I28</f>
        <v>0</v>
      </c>
      <c r="J27" s="97">
        <f>'Штатное расписание'!J28</f>
        <v>0</v>
      </c>
      <c r="K27" s="97">
        <f>'Штатное расписание'!K28</f>
        <v>0</v>
      </c>
      <c r="L27" s="115">
        <f t="shared" si="0"/>
        <v>0</v>
      </c>
      <c r="M27" s="46"/>
    </row>
    <row r="28" spans="1:13" s="56" customFormat="1" ht="15.75" thickBot="1">
      <c r="A28" s="40"/>
      <c r="B28" s="69"/>
      <c r="C28" s="70" t="s">
        <v>13</v>
      </c>
      <c r="D28" s="38">
        <f>'Штатное расписание'!D30</f>
        <v>0</v>
      </c>
      <c r="E28" s="97">
        <f>'Штатное расписание'!E30</f>
        <v>0</v>
      </c>
      <c r="F28" s="97">
        <f>'Штатное расписание'!F30</f>
        <v>0</v>
      </c>
      <c r="G28" s="97">
        <f>'Штатное расписание'!G30</f>
        <v>0</v>
      </c>
      <c r="H28" s="97">
        <f>'Штатное расписание'!H30</f>
        <v>0</v>
      </c>
      <c r="I28" s="97">
        <f>'Штатное расписание'!I30</f>
        <v>0</v>
      </c>
      <c r="J28" s="97">
        <f>'Штатное расписание'!J30</f>
        <v>0</v>
      </c>
      <c r="K28" s="97">
        <f>'Штатное расписание'!K30</f>
        <v>0</v>
      </c>
      <c r="L28" s="115">
        <f t="shared" si="0"/>
        <v>0</v>
      </c>
      <c r="M28" s="40"/>
    </row>
    <row r="29" spans="1:13" s="56" customFormat="1" ht="15.75" thickBot="1">
      <c r="A29" s="40"/>
      <c r="B29" s="69"/>
      <c r="C29" s="45" t="s">
        <v>14</v>
      </c>
      <c r="D29" s="38">
        <f>'Штатное расписание'!D31</f>
        <v>0</v>
      </c>
      <c r="E29" s="97">
        <f>'Штатное расписание'!E31</f>
        <v>0</v>
      </c>
      <c r="F29" s="97">
        <f>'Штатное расписание'!F31</f>
        <v>0</v>
      </c>
      <c r="G29" s="97">
        <f>'Штатное расписание'!G31</f>
        <v>0</v>
      </c>
      <c r="H29" s="97">
        <f>'Штатное расписание'!H31</f>
        <v>0</v>
      </c>
      <c r="I29" s="97">
        <f>'Штатное расписание'!I31</f>
        <v>0</v>
      </c>
      <c r="J29" s="97">
        <f>'Штатное расписание'!J31</f>
        <v>0</v>
      </c>
      <c r="K29" s="97">
        <f>'Штатное расписание'!K31</f>
        <v>0</v>
      </c>
      <c r="L29" s="115">
        <f t="shared" si="0"/>
        <v>0</v>
      </c>
      <c r="M29" s="40"/>
    </row>
    <row r="30" spans="1:13" s="56" customFormat="1" ht="15.75" thickBot="1">
      <c r="A30" s="40"/>
      <c r="B30" s="69"/>
      <c r="C30" s="42" t="s">
        <v>45</v>
      </c>
      <c r="D30" s="38" t="e">
        <f>'Штатное расписание'!#REF!+'Штатное расписание'!D61</f>
        <v>#REF!</v>
      </c>
      <c r="E30" s="97" t="e">
        <f>'Штатное расписание'!#REF!+'Штатное расписание'!E61</f>
        <v>#REF!</v>
      </c>
      <c r="F30" s="97" t="e">
        <f>'Штатное расписание'!#REF!+'Штатное расписание'!F61</f>
        <v>#REF!</v>
      </c>
      <c r="G30" s="97" t="e">
        <f>'Штатное расписание'!#REF!+'Штатное расписание'!G61</f>
        <v>#REF!</v>
      </c>
      <c r="H30" s="97" t="e">
        <f>'Штатное расписание'!#REF!+'Штатное расписание'!H61</f>
        <v>#REF!</v>
      </c>
      <c r="I30" s="97" t="e">
        <f>'Штатное расписание'!#REF!+'Штатное расписание'!I61</f>
        <v>#REF!</v>
      </c>
      <c r="J30" s="97" t="e">
        <f>'Штатное расписание'!#REF!+'Штатное расписание'!J61</f>
        <v>#REF!</v>
      </c>
      <c r="K30" s="97" t="e">
        <f>'Штатное расписание'!#REF!+'Штатное расписание'!K61</f>
        <v>#REF!</v>
      </c>
      <c r="L30" s="115" t="e">
        <f>E30+F30+G30+H30+I30+J30+K30</f>
        <v>#REF!</v>
      </c>
      <c r="M30" s="40"/>
    </row>
    <row r="31" spans="1:13" s="56" customFormat="1" ht="15.75" thickBot="1">
      <c r="A31" s="40"/>
      <c r="B31" s="69"/>
      <c r="C31" s="71" t="s">
        <v>15</v>
      </c>
      <c r="D31" s="79">
        <f>'Штатное расписание'!D34</f>
        <v>0</v>
      </c>
      <c r="E31" s="96">
        <f>'Штатное расписание'!E34</f>
        <v>0</v>
      </c>
      <c r="F31" s="96">
        <f>'Штатное расписание'!F34</f>
        <v>0</v>
      </c>
      <c r="G31" s="96">
        <f>'Штатное расписание'!G34</f>
        <v>0</v>
      </c>
      <c r="H31" s="96">
        <f>'Штатное расписание'!H34</f>
        <v>0</v>
      </c>
      <c r="I31" s="96">
        <f>'Штатное расписание'!I34</f>
        <v>0</v>
      </c>
      <c r="J31" s="96">
        <f>'Штатное расписание'!J34</f>
        <v>0</v>
      </c>
      <c r="K31" s="96">
        <f>'Штатное расписание'!K34</f>
        <v>0</v>
      </c>
      <c r="L31" s="115">
        <f t="shared" si="0"/>
        <v>0</v>
      </c>
      <c r="M31" s="40"/>
    </row>
    <row r="32" spans="1:13" s="56" customFormat="1" ht="15.75" thickBot="1">
      <c r="A32" s="40"/>
      <c r="B32" s="69"/>
      <c r="C32" s="45" t="s">
        <v>23</v>
      </c>
      <c r="D32" s="76">
        <f>'Штатное расписание'!D49+'Штатное расписание'!D64</f>
        <v>0</v>
      </c>
      <c r="E32" s="83">
        <f>'Штатное расписание'!E49+'Штатное расписание'!E64</f>
        <v>0</v>
      </c>
      <c r="F32" s="83">
        <f>'Штатное расписание'!F49+'Штатное расписание'!F64</f>
        <v>0</v>
      </c>
      <c r="G32" s="83">
        <f>'Штатное расписание'!G49+'Штатное расписание'!G64</f>
        <v>0</v>
      </c>
      <c r="H32" s="83">
        <f>'Штатное расписание'!H49+'Штатное расписание'!H64</f>
        <v>0</v>
      </c>
      <c r="I32" s="83">
        <f>'Штатное расписание'!I49+'Штатное расписание'!I64</f>
        <v>0</v>
      </c>
      <c r="J32" s="83">
        <f>'Штатное расписание'!J49+'Штатное расписание'!J64</f>
        <v>0</v>
      </c>
      <c r="K32" s="83">
        <f>'Штатное расписание'!K49+'Штатное расписание'!K64</f>
        <v>0</v>
      </c>
      <c r="L32" s="115">
        <f t="shared" si="0"/>
        <v>0</v>
      </c>
      <c r="M32" s="40"/>
    </row>
    <row r="33" spans="1:13" s="56" customFormat="1" ht="15.75" thickBot="1">
      <c r="A33" s="40"/>
      <c r="B33" s="69"/>
      <c r="C33" s="45" t="s">
        <v>54</v>
      </c>
      <c r="D33" s="38">
        <f>'Штатное расписание'!D51</f>
        <v>0</v>
      </c>
      <c r="E33" s="97">
        <f>'Штатное расписание'!E51</f>
        <v>0</v>
      </c>
      <c r="F33" s="97">
        <f>'Штатное расписание'!F51</f>
        <v>0</v>
      </c>
      <c r="G33" s="97">
        <f>'Штатное расписание'!G51</f>
        <v>0</v>
      </c>
      <c r="H33" s="97">
        <f>'Штатное расписание'!H51</f>
        <v>0</v>
      </c>
      <c r="I33" s="97">
        <f>'Штатное расписание'!I51</f>
        <v>0</v>
      </c>
      <c r="J33" s="97">
        <f>'Штатное расписание'!J51</f>
        <v>0</v>
      </c>
      <c r="K33" s="97">
        <f>'Штатное расписание'!K51</f>
        <v>0</v>
      </c>
      <c r="L33" s="115">
        <f t="shared" si="0"/>
        <v>0</v>
      </c>
      <c r="M33" s="40"/>
    </row>
    <row r="34" spans="1:13" s="56" customFormat="1" ht="15.75" thickBot="1">
      <c r="A34" s="40"/>
      <c r="B34" s="69"/>
      <c r="C34" s="71" t="s">
        <v>62</v>
      </c>
      <c r="D34" s="79">
        <f>'Штатное расписание'!D35</f>
        <v>0</v>
      </c>
      <c r="E34" s="96">
        <f>'Штатное расписание'!E35</f>
        <v>0</v>
      </c>
      <c r="F34" s="96">
        <f>'Штатное расписание'!F35</f>
        <v>0</v>
      </c>
      <c r="G34" s="96">
        <f>'Штатное расписание'!G35</f>
        <v>0</v>
      </c>
      <c r="H34" s="96">
        <f>'Штатное расписание'!H35</f>
        <v>0</v>
      </c>
      <c r="I34" s="96">
        <f>'Штатное расписание'!I35</f>
        <v>0</v>
      </c>
      <c r="J34" s="96">
        <f>'Штатное расписание'!J35</f>
        <v>0</v>
      </c>
      <c r="K34" s="96">
        <f>'Штатное расписание'!K35</f>
        <v>0</v>
      </c>
      <c r="L34" s="115">
        <f>E34+F34+G34+H34+I34+J34+K34</f>
        <v>0</v>
      </c>
      <c r="M34" s="40"/>
    </row>
    <row r="35" spans="1:13" s="56" customFormat="1" ht="15.75" thickBot="1">
      <c r="A35" s="40"/>
      <c r="B35" s="69"/>
      <c r="C35" s="70" t="s">
        <v>22</v>
      </c>
      <c r="D35" s="38">
        <f>'Штатное расписание'!D55</f>
        <v>0</v>
      </c>
      <c r="E35" s="97">
        <f>'Штатное расписание'!E55</f>
        <v>0</v>
      </c>
      <c r="F35" s="97">
        <f>'Штатное расписание'!F55</f>
        <v>0</v>
      </c>
      <c r="G35" s="97">
        <f>'Штатное расписание'!G55</f>
        <v>0</v>
      </c>
      <c r="H35" s="97">
        <f>'Штатное расписание'!H55</f>
        <v>0</v>
      </c>
      <c r="I35" s="97">
        <f>'Штатное расписание'!I55</f>
        <v>0</v>
      </c>
      <c r="J35" s="97">
        <f>'Штатное расписание'!J55</f>
        <v>0</v>
      </c>
      <c r="K35" s="97">
        <f>'Штатное расписание'!K55</f>
        <v>0</v>
      </c>
      <c r="L35" s="115">
        <f t="shared" si="0"/>
        <v>0</v>
      </c>
      <c r="M35" s="40"/>
    </row>
    <row r="36" spans="1:13" s="56" customFormat="1" ht="15.75" thickBot="1">
      <c r="A36" s="40"/>
      <c r="B36" s="69"/>
      <c r="C36" s="49" t="s">
        <v>40</v>
      </c>
      <c r="D36" s="38">
        <f>'Штатное расписание'!D57</f>
        <v>0</v>
      </c>
      <c r="E36" s="97">
        <f>'Штатное расписание'!E57</f>
        <v>0</v>
      </c>
      <c r="F36" s="97">
        <f>'Штатное расписание'!F57</f>
        <v>0</v>
      </c>
      <c r="G36" s="97">
        <f>'Штатное расписание'!G57</f>
        <v>0</v>
      </c>
      <c r="H36" s="97">
        <f>'Штатное расписание'!H57</f>
        <v>0</v>
      </c>
      <c r="I36" s="97">
        <f>'Штатное расписание'!I57</f>
        <v>0</v>
      </c>
      <c r="J36" s="97">
        <f>'Штатное расписание'!J57</f>
        <v>0</v>
      </c>
      <c r="K36" s="97">
        <f>'Штатное расписание'!K57</f>
        <v>0</v>
      </c>
      <c r="L36" s="115">
        <f t="shared" si="0"/>
        <v>0</v>
      </c>
      <c r="M36" s="40"/>
    </row>
    <row r="37" spans="1:13" s="57" customFormat="1" ht="15.75" thickBot="1">
      <c r="A37" s="46"/>
      <c r="B37" s="69"/>
      <c r="C37" s="49" t="s">
        <v>39</v>
      </c>
      <c r="D37" s="38">
        <f>'Штатное расписание'!D58</f>
        <v>0</v>
      </c>
      <c r="E37" s="97">
        <f>'Штатное расписание'!E58</f>
        <v>0</v>
      </c>
      <c r="F37" s="97">
        <f>'Штатное расписание'!F58</f>
        <v>0</v>
      </c>
      <c r="G37" s="97">
        <f>'Штатное расписание'!G58</f>
        <v>0</v>
      </c>
      <c r="H37" s="97">
        <f>'Штатное расписание'!H58</f>
        <v>0</v>
      </c>
      <c r="I37" s="97">
        <f>'Штатное расписание'!I58</f>
        <v>0</v>
      </c>
      <c r="J37" s="97">
        <f>'Штатное расписание'!J58</f>
        <v>0</v>
      </c>
      <c r="K37" s="97">
        <f>'Штатное расписание'!K58</f>
        <v>0</v>
      </c>
      <c r="L37" s="115">
        <f t="shared" si="0"/>
        <v>0</v>
      </c>
      <c r="M37" s="46"/>
    </row>
    <row r="38" spans="1:13" s="56" customFormat="1" ht="15.75" thickBot="1">
      <c r="A38" s="40"/>
      <c r="B38" s="69"/>
      <c r="C38" s="45" t="s">
        <v>55</v>
      </c>
      <c r="D38" s="38">
        <f>'Штатное расписание'!D63</f>
        <v>0</v>
      </c>
      <c r="E38" s="97">
        <f>'Штатное расписание'!E63</f>
        <v>0</v>
      </c>
      <c r="F38" s="97">
        <f>'Штатное расписание'!F63</f>
        <v>0</v>
      </c>
      <c r="G38" s="97">
        <f>'Штатное расписание'!G63</f>
        <v>0</v>
      </c>
      <c r="H38" s="97">
        <f>'Штатное расписание'!H63</f>
        <v>0</v>
      </c>
      <c r="I38" s="97">
        <f>'Штатное расписание'!I63</f>
        <v>0</v>
      </c>
      <c r="J38" s="97">
        <f>'Штатное расписание'!J63</f>
        <v>0</v>
      </c>
      <c r="K38" s="97">
        <f>'Штатное расписание'!K63</f>
        <v>0</v>
      </c>
      <c r="L38" s="115">
        <f>E38+F38+G38+H38+I38+J38+K38</f>
        <v>0</v>
      </c>
      <c r="M38" s="40"/>
    </row>
    <row r="39" spans="1:13" s="56" customFormat="1" ht="15.75" thickBot="1">
      <c r="A39" s="40"/>
      <c r="B39" s="69"/>
      <c r="C39" s="49" t="s">
        <v>16</v>
      </c>
      <c r="D39" s="38">
        <f>'Штатное расписание'!D59</f>
        <v>0</v>
      </c>
      <c r="E39" s="97">
        <f>'Штатное расписание'!E59</f>
        <v>0</v>
      </c>
      <c r="F39" s="97">
        <f>'Штатное расписание'!F59</f>
        <v>0</v>
      </c>
      <c r="G39" s="97">
        <f>'Штатное расписание'!G59</f>
        <v>0</v>
      </c>
      <c r="H39" s="97">
        <f>'Штатное расписание'!H59</f>
        <v>0</v>
      </c>
      <c r="I39" s="97">
        <f>'Штатное расписание'!I59</f>
        <v>0</v>
      </c>
      <c r="J39" s="97">
        <f>'Штатное расписание'!J59</f>
        <v>0</v>
      </c>
      <c r="K39" s="97">
        <f>'Штатное расписание'!K59</f>
        <v>0</v>
      </c>
      <c r="L39" s="115">
        <f t="shared" si="0"/>
        <v>0</v>
      </c>
      <c r="M39" s="40"/>
    </row>
    <row r="40" spans="1:13" s="56" customFormat="1" ht="15.75" thickBot="1">
      <c r="A40" s="40"/>
      <c r="B40" s="69"/>
      <c r="C40" s="49" t="s">
        <v>17</v>
      </c>
      <c r="D40" s="38">
        <f>'Штатное расписание'!D60</f>
        <v>0</v>
      </c>
      <c r="E40" s="97">
        <f>'Штатное расписание'!E60</f>
        <v>0</v>
      </c>
      <c r="F40" s="97">
        <f>'Штатное расписание'!F60</f>
        <v>0</v>
      </c>
      <c r="G40" s="97">
        <f>'Штатное расписание'!G60</f>
        <v>0</v>
      </c>
      <c r="H40" s="97">
        <f>'Штатное расписание'!H60</f>
        <v>0</v>
      </c>
      <c r="I40" s="97">
        <f>'Штатное расписание'!I60</f>
        <v>0</v>
      </c>
      <c r="J40" s="97">
        <f>'Штатное расписание'!J60</f>
        <v>0</v>
      </c>
      <c r="K40" s="97">
        <f>'Штатное расписание'!K60</f>
        <v>0</v>
      </c>
      <c r="L40" s="115">
        <f t="shared" si="0"/>
        <v>0</v>
      </c>
      <c r="M40" s="40"/>
    </row>
    <row r="41" spans="1:13" ht="15.75" thickBot="1">
      <c r="A41" s="40"/>
      <c r="B41" s="69"/>
      <c r="C41" s="45" t="s">
        <v>8</v>
      </c>
      <c r="D41" s="38">
        <f>'Штатное расписание'!D65</f>
        <v>0</v>
      </c>
      <c r="E41" s="97">
        <f>'Штатное расписание'!E65</f>
        <v>0</v>
      </c>
      <c r="F41" s="97">
        <f>'Штатное расписание'!F65</f>
        <v>0</v>
      </c>
      <c r="G41" s="97">
        <f>'Штатное расписание'!G65</f>
        <v>0</v>
      </c>
      <c r="H41" s="97">
        <f>'Штатное расписание'!H65</f>
        <v>0</v>
      </c>
      <c r="I41" s="97">
        <f>'Штатное расписание'!I65</f>
        <v>0</v>
      </c>
      <c r="J41" s="97">
        <f>'Штатное расписание'!J65</f>
        <v>0</v>
      </c>
      <c r="K41" s="97">
        <f>'Штатное расписание'!K65</f>
        <v>0</v>
      </c>
      <c r="L41" s="115">
        <f t="shared" si="0"/>
        <v>0</v>
      </c>
      <c r="M41" s="40"/>
    </row>
    <row r="42" spans="1:14" s="48" customFormat="1" ht="15.75" thickBot="1">
      <c r="A42" s="46"/>
      <c r="B42" s="69"/>
      <c r="C42" s="91" t="s">
        <v>95</v>
      </c>
      <c r="D42" s="38">
        <f>'Штатное расписание'!D66</f>
        <v>0</v>
      </c>
      <c r="E42" s="97">
        <f>'Штатное расписание'!E66</f>
        <v>0</v>
      </c>
      <c r="F42" s="97">
        <f>'Штатное расписание'!F66</f>
        <v>0</v>
      </c>
      <c r="G42" s="97">
        <f>'Штатное расписание'!G66</f>
        <v>0</v>
      </c>
      <c r="H42" s="97">
        <f>'Штатное расписание'!H66</f>
        <v>0</v>
      </c>
      <c r="I42" s="97">
        <f>'Штатное расписание'!I66</f>
        <v>0</v>
      </c>
      <c r="J42" s="97">
        <f>'Штатное расписание'!J66</f>
        <v>0</v>
      </c>
      <c r="K42" s="97">
        <f>'Штатное расписание'!K66</f>
        <v>0</v>
      </c>
      <c r="L42" s="115">
        <f t="shared" si="0"/>
        <v>0</v>
      </c>
      <c r="M42" s="46"/>
      <c r="N42" s="47"/>
    </row>
    <row r="43" spans="1:13" ht="15.75" thickBot="1">
      <c r="A43" s="40"/>
      <c r="B43" s="69"/>
      <c r="C43" s="50" t="s">
        <v>54</v>
      </c>
      <c r="D43" s="38">
        <f>'Штатное расписание'!D67</f>
        <v>0</v>
      </c>
      <c r="E43" s="97">
        <f>'Штатное расписание'!E67</f>
        <v>0</v>
      </c>
      <c r="F43" s="97">
        <f>'Штатное расписание'!F67</f>
        <v>0</v>
      </c>
      <c r="G43" s="97">
        <f>'Штатное расписание'!G67</f>
        <v>0</v>
      </c>
      <c r="H43" s="97">
        <f>'Штатное расписание'!H67</f>
        <v>0</v>
      </c>
      <c r="I43" s="97">
        <f>'Штатное расписание'!I67</f>
        <v>0</v>
      </c>
      <c r="J43" s="97">
        <f>'Штатное расписание'!J67</f>
        <v>0</v>
      </c>
      <c r="K43" s="97">
        <f>'Штатное расписание'!K67</f>
        <v>0</v>
      </c>
      <c r="L43" s="115">
        <f t="shared" si="0"/>
        <v>0</v>
      </c>
      <c r="M43" s="40"/>
    </row>
    <row r="44" spans="1:13" ht="17.25" customHeight="1" thickBot="1">
      <c r="A44" s="40"/>
      <c r="B44" s="69"/>
      <c r="C44" s="49" t="s">
        <v>20</v>
      </c>
      <c r="D44" s="38">
        <f>'Штатное расписание'!D68</f>
        <v>0</v>
      </c>
      <c r="E44" s="97">
        <f>'Штатное расписание'!E68</f>
        <v>0</v>
      </c>
      <c r="F44" s="97">
        <f>'Штатное расписание'!F68</f>
        <v>0</v>
      </c>
      <c r="G44" s="97">
        <f>'Штатное расписание'!G68</f>
        <v>0</v>
      </c>
      <c r="H44" s="97">
        <f>'Штатное расписание'!H68</f>
        <v>0</v>
      </c>
      <c r="I44" s="97">
        <f>'Штатное расписание'!I68</f>
        <v>0</v>
      </c>
      <c r="J44" s="97">
        <f>'Штатное расписание'!J68</f>
        <v>0</v>
      </c>
      <c r="K44" s="97">
        <f>'Штатное расписание'!K68</f>
        <v>0</v>
      </c>
      <c r="L44" s="115">
        <f t="shared" si="0"/>
        <v>0</v>
      </c>
      <c r="M44" s="40"/>
    </row>
    <row r="45" spans="1:13" ht="15.75" thickBot="1">
      <c r="A45" s="40"/>
      <c r="B45" s="69"/>
      <c r="C45" s="49" t="s">
        <v>37</v>
      </c>
      <c r="D45" s="38">
        <f>'Штатное расписание'!D69</f>
        <v>0</v>
      </c>
      <c r="E45" s="97">
        <f>'Штатное расписание'!E69</f>
        <v>0</v>
      </c>
      <c r="F45" s="97">
        <f>'Штатное расписание'!F69</f>
        <v>0</v>
      </c>
      <c r="G45" s="97">
        <f>'Штатное расписание'!G69</f>
        <v>0</v>
      </c>
      <c r="H45" s="97">
        <f>'Штатное расписание'!H69</f>
        <v>0</v>
      </c>
      <c r="I45" s="97">
        <f>'Штатное расписание'!I69</f>
        <v>0</v>
      </c>
      <c r="J45" s="97">
        <f>'Штатное расписание'!J69</f>
        <v>0</v>
      </c>
      <c r="K45" s="97">
        <f>'Штатное расписание'!K69</f>
        <v>0</v>
      </c>
      <c r="L45" s="115">
        <f t="shared" si="0"/>
        <v>0</v>
      </c>
      <c r="M45" s="40"/>
    </row>
    <row r="46" spans="1:13" ht="15.75" thickBot="1">
      <c r="A46" s="40"/>
      <c r="B46" s="69"/>
      <c r="C46" s="45" t="s">
        <v>19</v>
      </c>
      <c r="D46" s="38">
        <f>'Штатное расписание'!D70</f>
        <v>0</v>
      </c>
      <c r="E46" s="97">
        <f>'Штатное расписание'!E70</f>
        <v>0</v>
      </c>
      <c r="F46" s="97">
        <f>'Штатное расписание'!F70</f>
        <v>0</v>
      </c>
      <c r="G46" s="97">
        <f>'Штатное расписание'!G70</f>
        <v>0</v>
      </c>
      <c r="H46" s="97">
        <f>'Штатное расписание'!H70</f>
        <v>0</v>
      </c>
      <c r="I46" s="97">
        <f>'Штатное расписание'!I70</f>
        <v>0</v>
      </c>
      <c r="J46" s="97">
        <f>'Штатное расписание'!J70</f>
        <v>0</v>
      </c>
      <c r="K46" s="97">
        <f>'Штатное расписание'!K70</f>
        <v>0</v>
      </c>
      <c r="L46" s="115">
        <f t="shared" si="0"/>
        <v>0</v>
      </c>
      <c r="M46" s="40"/>
    </row>
    <row r="47" spans="1:13" ht="15.75" thickBot="1">
      <c r="A47" s="40"/>
      <c r="B47" s="69"/>
      <c r="C47" s="51" t="s">
        <v>46</v>
      </c>
      <c r="D47" s="38">
        <f>'Штатное расписание'!D71</f>
        <v>0</v>
      </c>
      <c r="E47" s="97">
        <f>'Штатное расписание'!E71</f>
        <v>0</v>
      </c>
      <c r="F47" s="97">
        <f>'Штатное расписание'!F71</f>
        <v>0</v>
      </c>
      <c r="G47" s="97">
        <f>'Штатное расписание'!G71</f>
        <v>0</v>
      </c>
      <c r="H47" s="97">
        <f>'Штатное расписание'!H71</f>
        <v>0</v>
      </c>
      <c r="I47" s="97">
        <f>'Штатное расписание'!I71</f>
        <v>0</v>
      </c>
      <c r="J47" s="97">
        <f>'Штатное расписание'!J71</f>
        <v>0</v>
      </c>
      <c r="K47" s="97">
        <f>'Штатное расписание'!K71</f>
        <v>0</v>
      </c>
      <c r="L47" s="115">
        <f t="shared" si="0"/>
        <v>0</v>
      </c>
      <c r="M47" s="40"/>
    </row>
    <row r="48" spans="1:13" ht="15.75" thickBot="1">
      <c r="A48" s="40"/>
      <c r="B48" s="69"/>
      <c r="C48" s="52" t="s">
        <v>24</v>
      </c>
      <c r="D48" s="38">
        <f>'Штатное расписание'!D72</f>
        <v>0</v>
      </c>
      <c r="E48" s="97">
        <f>'Штатное расписание'!E72</f>
        <v>0</v>
      </c>
      <c r="F48" s="97">
        <f>'Штатное расписание'!F72</f>
        <v>0</v>
      </c>
      <c r="G48" s="97">
        <f>'Штатное расписание'!G72</f>
        <v>0</v>
      </c>
      <c r="H48" s="97">
        <f>'Штатное расписание'!H72</f>
        <v>0</v>
      </c>
      <c r="I48" s="97">
        <f>'Штатное расписание'!I72</f>
        <v>0</v>
      </c>
      <c r="J48" s="97">
        <f>'Штатное расписание'!J72</f>
        <v>0</v>
      </c>
      <c r="K48" s="97">
        <f>'Штатное расписание'!K72</f>
        <v>0</v>
      </c>
      <c r="L48" s="115">
        <f t="shared" si="0"/>
        <v>0</v>
      </c>
      <c r="M48" s="40"/>
    </row>
    <row r="49" spans="1:13" ht="15.75" thickBot="1">
      <c r="A49" s="40"/>
      <c r="B49" s="69"/>
      <c r="C49" s="45" t="s">
        <v>5</v>
      </c>
      <c r="D49" s="38">
        <f>'Штатное расписание'!D53+'Штатное расписание'!D73</f>
        <v>0</v>
      </c>
      <c r="E49" s="97">
        <f>'Штатное расписание'!E53+'Штатное расписание'!E73</f>
        <v>0</v>
      </c>
      <c r="F49" s="97">
        <f>'Штатное расписание'!F53+'Штатное расписание'!F73</f>
        <v>0</v>
      </c>
      <c r="G49" s="97">
        <f>'Штатное расписание'!G53+'Штатное расписание'!G73</f>
        <v>0</v>
      </c>
      <c r="H49" s="97">
        <f>'Штатное расписание'!H53+'Штатное расписание'!H73</f>
        <v>0</v>
      </c>
      <c r="I49" s="97">
        <f>'Штатное расписание'!I53+'Штатное расписание'!I73</f>
        <v>0</v>
      </c>
      <c r="J49" s="97">
        <f>'Штатное расписание'!J53+'Штатное расписание'!J73</f>
        <v>0</v>
      </c>
      <c r="K49" s="97">
        <f>'Штатное расписание'!K53+'Штатное расписание'!K73</f>
        <v>0</v>
      </c>
      <c r="L49" s="115">
        <f t="shared" si="0"/>
        <v>0</v>
      </c>
      <c r="M49" s="40"/>
    </row>
    <row r="50" spans="1:13" ht="15.75" thickBot="1">
      <c r="A50" s="40"/>
      <c r="B50" s="69"/>
      <c r="C50" s="45" t="s">
        <v>3</v>
      </c>
      <c r="D50" s="76">
        <f>'Штатное расписание'!D74</f>
        <v>0</v>
      </c>
      <c r="E50" s="83">
        <f>'Штатное расписание'!E74</f>
        <v>0</v>
      </c>
      <c r="F50" s="83" t="e">
        <f>'Штатное расписание'!F74</f>
        <v>#DIV/0!</v>
      </c>
      <c r="G50" s="83">
        <f>'Штатное расписание'!G74</f>
        <v>0</v>
      </c>
      <c r="H50" s="83" t="e">
        <f>'Штатное расписание'!H74</f>
        <v>#DIV/0!</v>
      </c>
      <c r="I50" s="83">
        <f>'Штатное расписание'!I74</f>
        <v>0</v>
      </c>
      <c r="J50" s="83">
        <f>'Штатное расписание'!J74</f>
        <v>0</v>
      </c>
      <c r="K50" s="83">
        <f>'Штатное расписание'!K74</f>
        <v>0</v>
      </c>
      <c r="L50" s="115" t="e">
        <f t="shared" si="0"/>
        <v>#DIV/0!</v>
      </c>
      <c r="M50" s="40"/>
    </row>
    <row r="51" spans="1:13" ht="15.75" thickBot="1">
      <c r="A51" s="40"/>
      <c r="B51" s="69"/>
      <c r="C51" s="50" t="s">
        <v>7</v>
      </c>
      <c r="D51" s="80">
        <f>'Штатное расписание'!D76</f>
        <v>0</v>
      </c>
      <c r="E51" s="116">
        <f>'Штатное расписание'!E76</f>
        <v>0</v>
      </c>
      <c r="F51" s="116">
        <f>'Штатное расписание'!F76</f>
        <v>0</v>
      </c>
      <c r="G51" s="116">
        <f>'Штатное расписание'!G76</f>
        <v>0</v>
      </c>
      <c r="H51" s="116">
        <f>'Штатное расписание'!H76</f>
        <v>0</v>
      </c>
      <c r="I51" s="116">
        <f>'Штатное расписание'!I76</f>
        <v>0</v>
      </c>
      <c r="J51" s="116">
        <f>'Штатное расписание'!J76</f>
        <v>0</v>
      </c>
      <c r="K51" s="116">
        <f>'Штатное расписание'!K76</f>
        <v>0</v>
      </c>
      <c r="L51" s="115">
        <f t="shared" si="0"/>
        <v>0</v>
      </c>
      <c r="M51" s="40"/>
    </row>
    <row r="52" spans="1:14" ht="15.75" thickBot="1">
      <c r="A52" s="40"/>
      <c r="B52" s="69"/>
      <c r="C52" s="50" t="s">
        <v>52</v>
      </c>
      <c r="D52" s="80">
        <f>'Штатное расписание'!D54+'Штатное расписание'!D77</f>
        <v>0</v>
      </c>
      <c r="E52" s="116">
        <f>'Штатное расписание'!E54+'Штатное расписание'!E77</f>
        <v>0</v>
      </c>
      <c r="F52" s="116">
        <f>'Штатное расписание'!F54+'Штатное расписание'!F77</f>
        <v>0</v>
      </c>
      <c r="G52" s="116">
        <f>'Штатное расписание'!G54+'Штатное расписание'!G77</f>
        <v>0</v>
      </c>
      <c r="H52" s="116">
        <f>'Штатное расписание'!H54+'Штатное расписание'!H77</f>
        <v>0</v>
      </c>
      <c r="I52" s="116">
        <f>'Штатное расписание'!I54+'Штатное расписание'!I77</f>
        <v>0</v>
      </c>
      <c r="J52" s="116">
        <f>'Штатное расписание'!J54+'Штатное расписание'!J77</f>
        <v>0</v>
      </c>
      <c r="K52" s="116">
        <f>'Штатное расписание'!K54+'Штатное расписание'!K77</f>
        <v>0</v>
      </c>
      <c r="L52" s="115">
        <f t="shared" si="0"/>
        <v>0</v>
      </c>
      <c r="M52" s="40"/>
      <c r="N52" s="33"/>
    </row>
    <row r="53" spans="1:14" ht="15.75" thickBot="1">
      <c r="A53" s="40"/>
      <c r="B53" s="69"/>
      <c r="C53" s="50" t="s">
        <v>18</v>
      </c>
      <c r="D53" s="80">
        <f>'Штатное расписание'!D78</f>
        <v>0</v>
      </c>
      <c r="E53" s="116">
        <f>'Штатное расписание'!E78</f>
        <v>0</v>
      </c>
      <c r="F53" s="116">
        <f>'Штатное расписание'!F78</f>
        <v>0</v>
      </c>
      <c r="G53" s="116">
        <f>'Штатное расписание'!G78</f>
        <v>0</v>
      </c>
      <c r="H53" s="116">
        <f>'Штатное расписание'!H78</f>
        <v>0</v>
      </c>
      <c r="I53" s="116">
        <f>'Штатное расписание'!I78</f>
        <v>0</v>
      </c>
      <c r="J53" s="116">
        <f>'Штатное расписание'!J78</f>
        <v>0</v>
      </c>
      <c r="K53" s="116">
        <f>'Штатное расписание'!K78</f>
        <v>0</v>
      </c>
      <c r="L53" s="115">
        <f t="shared" si="0"/>
        <v>0</v>
      </c>
      <c r="M53" s="40"/>
      <c r="N53" s="33"/>
    </row>
    <row r="54" spans="1:14" ht="15.75" thickBot="1">
      <c r="A54" s="40"/>
      <c r="B54" s="53"/>
      <c r="C54" s="50" t="s">
        <v>53</v>
      </c>
      <c r="D54" s="80">
        <f>'Штатное расписание'!D79</f>
        <v>0</v>
      </c>
      <c r="E54" s="116">
        <f>'Штатное расписание'!E79</f>
        <v>0</v>
      </c>
      <c r="F54" s="116">
        <f>'Штатное расписание'!F79</f>
        <v>0</v>
      </c>
      <c r="G54" s="116">
        <f>'Штатное расписание'!G79</f>
        <v>0</v>
      </c>
      <c r="H54" s="116">
        <f>'Штатное расписание'!H79</f>
        <v>0</v>
      </c>
      <c r="I54" s="116">
        <f>'Штатное расписание'!I79</f>
        <v>0</v>
      </c>
      <c r="J54" s="116">
        <f>'Штатное расписание'!J79</f>
        <v>0</v>
      </c>
      <c r="K54" s="116">
        <f>'Штатное расписание'!K79</f>
        <v>0</v>
      </c>
      <c r="L54" s="115">
        <f t="shared" si="0"/>
        <v>0</v>
      </c>
      <c r="M54" s="40"/>
      <c r="N54" s="33"/>
    </row>
    <row r="55" spans="1:14" ht="13.5" thickBot="1">
      <c r="A55" s="40"/>
      <c r="B55" s="595" t="s">
        <v>11</v>
      </c>
      <c r="C55" s="596"/>
      <c r="D55" s="81" t="e">
        <f>SUM(D16:D54)-D22</f>
        <v>#REF!</v>
      </c>
      <c r="E55" s="117" t="e">
        <f aca="true" t="shared" si="1" ref="E55:L55">SUM(E16:E54)</f>
        <v>#REF!</v>
      </c>
      <c r="F55" s="117" t="e">
        <f t="shared" si="1"/>
        <v>#REF!</v>
      </c>
      <c r="G55" s="117" t="e">
        <f t="shared" si="1"/>
        <v>#REF!</v>
      </c>
      <c r="H55" s="117" t="e">
        <f t="shared" si="1"/>
        <v>#REF!</v>
      </c>
      <c r="I55" s="117" t="e">
        <f t="shared" si="1"/>
        <v>#REF!</v>
      </c>
      <c r="J55" s="117" t="e">
        <f t="shared" si="1"/>
        <v>#REF!</v>
      </c>
      <c r="K55" s="117" t="e">
        <f t="shared" si="1"/>
        <v>#REF!</v>
      </c>
      <c r="L55" s="118" t="e">
        <f t="shared" si="1"/>
        <v>#REF!</v>
      </c>
      <c r="M55" s="40"/>
      <c r="N55" s="33"/>
    </row>
    <row r="56" spans="1:14" ht="15" customHeight="1">
      <c r="A56" s="40"/>
      <c r="B56" s="72" t="s">
        <v>61</v>
      </c>
      <c r="C56" s="72"/>
      <c r="D56" s="72"/>
      <c r="E56" s="119" t="s">
        <v>60</v>
      </c>
      <c r="F56" s="119"/>
      <c r="G56" s="119"/>
      <c r="H56" s="119"/>
      <c r="I56" s="119"/>
      <c r="J56" s="119"/>
      <c r="K56" s="120"/>
      <c r="L56" s="121" t="e">
        <f>'Штатное расписание'!L81</f>
        <v>#DIV/0!</v>
      </c>
      <c r="M56" s="40"/>
      <c r="N56" s="33"/>
    </row>
    <row r="57" spans="1:14" ht="15" customHeight="1">
      <c r="A57" s="40"/>
      <c r="B57" s="73"/>
      <c r="C57" s="73" t="s">
        <v>50</v>
      </c>
      <c r="D57" s="73"/>
      <c r="E57" s="122"/>
      <c r="F57" s="122"/>
      <c r="G57" s="122"/>
      <c r="H57" s="122"/>
      <c r="I57" s="122"/>
      <c r="J57" s="122"/>
      <c r="K57" s="123"/>
      <c r="L57" s="124" t="e">
        <f>L55+L56</f>
        <v>#REF!</v>
      </c>
      <c r="M57" s="40"/>
      <c r="N57" s="33"/>
    </row>
    <row r="58" spans="1:14" ht="15" customHeight="1" thickBot="1">
      <c r="A58" s="40"/>
      <c r="B58" s="597" t="s">
        <v>35</v>
      </c>
      <c r="C58" s="597"/>
      <c r="D58" s="597"/>
      <c r="E58" s="597"/>
      <c r="F58" s="597"/>
      <c r="G58" s="597"/>
      <c r="H58" s="597"/>
      <c r="I58" s="597"/>
      <c r="J58" s="597"/>
      <c r="K58" s="598"/>
      <c r="L58" s="124">
        <f>'Штатное расписание'!L82</f>
        <v>0</v>
      </c>
      <c r="M58" s="40"/>
      <c r="N58" s="33"/>
    </row>
    <row r="59" spans="1:14" ht="15" customHeight="1" thickBot="1">
      <c r="A59" s="40"/>
      <c r="B59" s="599" t="s">
        <v>63</v>
      </c>
      <c r="C59" s="600"/>
      <c r="D59" s="600"/>
      <c r="E59" s="600"/>
      <c r="F59" s="600"/>
      <c r="G59" s="600"/>
      <c r="H59" s="600"/>
      <c r="I59" s="600"/>
      <c r="J59" s="600"/>
      <c r="K59" s="601"/>
      <c r="L59" s="124">
        <f>'Штатное расписание'!L84</f>
        <v>0</v>
      </c>
      <c r="M59" s="40"/>
      <c r="N59" s="33"/>
    </row>
    <row r="60" spans="1:14" ht="16.5" thickBot="1">
      <c r="A60" s="40"/>
      <c r="B60" s="602" t="s">
        <v>36</v>
      </c>
      <c r="C60" s="603"/>
      <c r="D60" s="74" t="e">
        <f>D55</f>
        <v>#REF!</v>
      </c>
      <c r="E60" s="125"/>
      <c r="F60" s="126"/>
      <c r="G60" s="126"/>
      <c r="H60" s="126"/>
      <c r="I60" s="126"/>
      <c r="J60" s="126"/>
      <c r="K60" s="126"/>
      <c r="L60" s="127" t="e">
        <f>L55+L56+L58+L59</f>
        <v>#REF!</v>
      </c>
      <c r="M60" s="40"/>
      <c r="N60" s="33"/>
    </row>
    <row r="63" spans="13:14" ht="12.75">
      <c r="M63" s="33"/>
      <c r="N63" s="33"/>
    </row>
    <row r="64" ht="12.75">
      <c r="B64" s="54"/>
    </row>
    <row r="65" spans="2:14" ht="12.75">
      <c r="B65" s="54"/>
      <c r="C65" s="54"/>
      <c r="D65" s="55"/>
      <c r="M65" s="33"/>
      <c r="N65" s="33"/>
    </row>
    <row r="66" spans="1:180" s="36" customFormat="1" ht="15">
      <c r="A66" s="29"/>
      <c r="B66" s="1"/>
      <c r="C66" s="1" t="s">
        <v>74</v>
      </c>
      <c r="D66" s="67" t="s">
        <v>1</v>
      </c>
      <c r="E66" s="82" t="s">
        <v>75</v>
      </c>
      <c r="F66" s="604"/>
      <c r="G66" s="604"/>
      <c r="H66" s="82"/>
      <c r="I66" s="82"/>
      <c r="J66" s="82"/>
      <c r="K66" s="82"/>
      <c r="L66" s="82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</row>
    <row r="67" spans="1:180" s="36" customFormat="1" ht="21" customHeight="1">
      <c r="A67" s="29"/>
      <c r="B67" s="1"/>
      <c r="C67" s="1"/>
      <c r="D67" s="2" t="s">
        <v>76</v>
      </c>
      <c r="E67" s="128" t="s">
        <v>77</v>
      </c>
      <c r="F67" s="580" t="s">
        <v>78</v>
      </c>
      <c r="G67" s="580"/>
      <c r="H67" s="82"/>
      <c r="I67" s="82"/>
      <c r="J67" s="82"/>
      <c r="K67" s="82"/>
      <c r="L67" s="82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</row>
    <row r="68" spans="1:180" s="36" customFormat="1" ht="18.75" customHeight="1">
      <c r="A68" s="29"/>
      <c r="B68" s="4"/>
      <c r="C68" s="4"/>
      <c r="D68" s="5"/>
      <c r="E68" s="82"/>
      <c r="F68" s="82"/>
      <c r="G68" s="82"/>
      <c r="H68" s="82"/>
      <c r="I68" s="82"/>
      <c r="J68" s="82"/>
      <c r="K68" s="82"/>
      <c r="L68" s="82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</row>
    <row r="69" spans="1:180" s="36" customFormat="1" ht="18.75" customHeight="1">
      <c r="A69" s="29"/>
      <c r="B69" s="4"/>
      <c r="C69" s="6" t="s">
        <v>32</v>
      </c>
      <c r="D69" s="571" t="s">
        <v>75</v>
      </c>
      <c r="E69" s="571"/>
      <c r="F69" s="572"/>
      <c r="G69" s="572"/>
      <c r="H69" s="82"/>
      <c r="I69" s="82"/>
      <c r="J69" s="82"/>
      <c r="K69" s="82"/>
      <c r="L69" s="82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</row>
    <row r="70" spans="1:180" s="36" customFormat="1" ht="17.25" customHeight="1">
      <c r="A70" s="29"/>
      <c r="B70" s="4"/>
      <c r="C70" s="7"/>
      <c r="D70" s="571" t="s">
        <v>77</v>
      </c>
      <c r="E70" s="571"/>
      <c r="F70" s="580" t="s">
        <v>78</v>
      </c>
      <c r="G70" s="580"/>
      <c r="H70" s="82"/>
      <c r="I70" s="82"/>
      <c r="J70" s="82"/>
      <c r="K70" s="82"/>
      <c r="L70" s="82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</row>
  </sheetData>
  <sheetProtection/>
  <mergeCells count="35">
    <mergeCell ref="H10:M10"/>
    <mergeCell ref="M21:M22"/>
    <mergeCell ref="A13:B13"/>
    <mergeCell ref="F13:K13"/>
    <mergeCell ref="A21:A22"/>
    <mergeCell ref="B21:B22"/>
    <mergeCell ref="F21:F22"/>
    <mergeCell ref="G21:G22"/>
    <mergeCell ref="H21:H22"/>
    <mergeCell ref="F67:G67"/>
    <mergeCell ref="B55:C55"/>
    <mergeCell ref="B58:K58"/>
    <mergeCell ref="B59:K59"/>
    <mergeCell ref="B60:C60"/>
    <mergeCell ref="F66:G66"/>
    <mergeCell ref="D70:E70"/>
    <mergeCell ref="F70:G70"/>
    <mergeCell ref="C11:E11"/>
    <mergeCell ref="M13:M14"/>
    <mergeCell ref="L13:L14"/>
    <mergeCell ref="C13:C14"/>
    <mergeCell ref="D13:D14"/>
    <mergeCell ref="E13:E14"/>
    <mergeCell ref="C21:C22"/>
    <mergeCell ref="E21:E22"/>
    <mergeCell ref="L1:M1"/>
    <mergeCell ref="D69:E69"/>
    <mergeCell ref="F69:G69"/>
    <mergeCell ref="D6:E6"/>
    <mergeCell ref="F8:G8"/>
    <mergeCell ref="F9:G9"/>
    <mergeCell ref="K21:K22"/>
    <mergeCell ref="L21:L22"/>
    <mergeCell ref="I21:I22"/>
    <mergeCell ref="J21:J22"/>
  </mergeCells>
  <printOptions/>
  <pageMargins left="0" right="0" top="0" bottom="0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J76"/>
  <sheetViews>
    <sheetView tabSelected="1" zoomScale="80" zoomScaleNormal="80" zoomScalePageLayoutView="0" workbookViewId="0" topLeftCell="A1">
      <selection activeCell="Q16" sqref="Q16"/>
    </sheetView>
  </sheetViews>
  <sheetFormatPr defaultColWidth="9.140625" defaultRowHeight="15"/>
  <cols>
    <col min="1" max="1" width="4.421875" style="29" customWidth="1"/>
    <col min="2" max="2" width="8.57421875" style="1" customWidth="1"/>
    <col min="3" max="3" width="49.8515625" style="1" customWidth="1"/>
    <col min="4" max="4" width="13.28125" style="153" customWidth="1"/>
    <col min="5" max="5" width="23.28125" style="18" customWidth="1"/>
    <col min="6" max="6" width="10.7109375" style="1" customWidth="1"/>
    <col min="7" max="7" width="10.57421875" style="1" customWidth="1"/>
    <col min="8" max="8" width="17.7109375" style="1" customWidth="1"/>
    <col min="9" max="9" width="11.00390625" style="1" customWidth="1"/>
    <col min="10" max="10" width="14.7109375" style="1" customWidth="1"/>
    <col min="11" max="11" width="13.421875" style="1" customWidth="1"/>
    <col min="12" max="12" width="14.28125" style="82" customWidth="1"/>
    <col min="13" max="13" width="12.140625" style="29" customWidth="1"/>
    <col min="14" max="14" width="10.140625" style="29" customWidth="1"/>
    <col min="15" max="20" width="9.140625" style="130" customWidth="1"/>
    <col min="21" max="16384" width="9.140625" style="1" customWidth="1"/>
  </cols>
  <sheetData>
    <row r="1" spans="13:14" ht="15">
      <c r="M1" s="377" t="s">
        <v>42</v>
      </c>
      <c r="N1" s="1"/>
    </row>
    <row r="2" spans="2:14" ht="35.25" customHeight="1">
      <c r="B2" s="8"/>
      <c r="C2" s="9"/>
      <c r="D2" s="9"/>
      <c r="E2" s="10"/>
      <c r="M2" s="1"/>
      <c r="N2" s="1"/>
    </row>
    <row r="3" spans="1:192" ht="21" customHeight="1">
      <c r="A3" s="30"/>
      <c r="B3" s="8"/>
      <c r="C3" s="9"/>
      <c r="D3" s="9"/>
      <c r="E3" s="10"/>
      <c r="F3" s="11"/>
      <c r="G3" s="11"/>
      <c r="H3" s="11"/>
      <c r="I3" s="11"/>
      <c r="J3" s="11"/>
      <c r="K3" s="12"/>
      <c r="L3" s="87"/>
      <c r="M3" s="13" t="s">
        <v>79</v>
      </c>
      <c r="N3" s="11"/>
      <c r="O3" s="131"/>
      <c r="P3" s="131"/>
      <c r="Q3" s="131"/>
      <c r="R3" s="131"/>
      <c r="S3" s="131"/>
      <c r="T3" s="13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</row>
    <row r="4" spans="1:192" ht="16.5" customHeight="1">
      <c r="A4" s="30"/>
      <c r="B4" s="8"/>
      <c r="C4" s="9"/>
      <c r="D4" s="9"/>
      <c r="E4" s="10"/>
      <c r="F4" s="14"/>
      <c r="G4" s="14"/>
      <c r="H4" s="14"/>
      <c r="I4" s="15"/>
      <c r="J4" s="15"/>
      <c r="K4" s="15"/>
      <c r="L4" s="88" t="s">
        <v>80</v>
      </c>
      <c r="M4" s="13" t="s">
        <v>81</v>
      </c>
      <c r="N4" s="11"/>
      <c r="O4" s="131"/>
      <c r="P4" s="131"/>
      <c r="Q4" s="131"/>
      <c r="R4" s="131"/>
      <c r="S4" s="131"/>
      <c r="T4" s="13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</row>
    <row r="5" spans="1:20" s="11" customFormat="1" ht="21" customHeight="1">
      <c r="A5" s="30"/>
      <c r="B5" s="16"/>
      <c r="C5" s="497" t="str">
        <f>'Штатное расписание'!C5</f>
        <v>МОУ Начальная школа -детский сад № </v>
      </c>
      <c r="D5" s="497"/>
      <c r="E5" s="497"/>
      <c r="F5" s="497"/>
      <c r="G5" s="497"/>
      <c r="H5" s="497"/>
      <c r="I5" s="15"/>
      <c r="J5" s="15"/>
      <c r="K5" s="15"/>
      <c r="L5" s="88" t="s">
        <v>82</v>
      </c>
      <c r="M5" s="17"/>
      <c r="O5" s="131"/>
      <c r="P5" s="131"/>
      <c r="Q5" s="131"/>
      <c r="R5" s="131"/>
      <c r="S5" s="131"/>
      <c r="T5" s="131"/>
    </row>
    <row r="6" spans="1:192" s="11" customFormat="1" ht="16.5" customHeight="1">
      <c r="A6" s="29"/>
      <c r="B6" s="18"/>
      <c r="C6" s="18"/>
      <c r="D6" s="145" t="s">
        <v>83</v>
      </c>
      <c r="E6" s="145"/>
      <c r="F6" s="19"/>
      <c r="G6" s="18"/>
      <c r="H6" s="18"/>
      <c r="I6" s="18"/>
      <c r="J6" s="18"/>
      <c r="K6" s="1"/>
      <c r="L6" s="82"/>
      <c r="N6" s="1"/>
      <c r="O6" s="130"/>
      <c r="P6" s="130"/>
      <c r="Q6" s="130"/>
      <c r="R6" s="130"/>
      <c r="S6" s="130"/>
      <c r="T6" s="130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</row>
    <row r="7" spans="1:192" ht="17.25" customHeight="1">
      <c r="A7" s="30"/>
      <c r="B7" s="20"/>
      <c r="C7" s="20"/>
      <c r="D7" s="20"/>
      <c r="E7" s="21"/>
      <c r="F7" s="22"/>
      <c r="G7" s="20"/>
      <c r="H7" s="20"/>
      <c r="I7" s="20"/>
      <c r="J7" s="20"/>
      <c r="K7" s="11"/>
      <c r="L7" s="89"/>
      <c r="M7" s="11"/>
      <c r="N7" s="11"/>
      <c r="O7" s="131"/>
      <c r="P7" s="131"/>
      <c r="Q7" s="131"/>
      <c r="R7" s="131"/>
      <c r="S7" s="131"/>
      <c r="T7" s="13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</row>
    <row r="8" spans="1:192" s="153" customFormat="1" ht="15">
      <c r="A8" s="159"/>
      <c r="B8" s="156"/>
      <c r="E8" s="157" t="s">
        <v>65</v>
      </c>
      <c r="F8" s="466" t="s">
        <v>66</v>
      </c>
      <c r="G8" s="466"/>
      <c r="H8" s="20"/>
      <c r="I8" s="20"/>
      <c r="K8" s="159"/>
      <c r="L8" s="164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59"/>
      <c r="EB8" s="159"/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59"/>
      <c r="EQ8" s="159"/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59"/>
      <c r="FF8" s="159"/>
      <c r="FG8" s="159"/>
      <c r="FH8" s="159"/>
      <c r="FI8" s="159"/>
      <c r="FJ8" s="159"/>
      <c r="FK8" s="159"/>
      <c r="FL8" s="159"/>
      <c r="FM8" s="159"/>
      <c r="FN8" s="159"/>
      <c r="FO8" s="159"/>
      <c r="FP8" s="159"/>
      <c r="FQ8" s="159"/>
      <c r="FR8" s="159"/>
      <c r="FS8" s="159"/>
      <c r="FT8" s="159"/>
      <c r="FU8" s="159"/>
      <c r="FV8" s="159"/>
      <c r="FW8" s="159"/>
      <c r="FX8" s="159"/>
      <c r="FY8" s="159"/>
      <c r="FZ8" s="159"/>
      <c r="GA8" s="159"/>
      <c r="GB8" s="159"/>
      <c r="GC8" s="159"/>
      <c r="GD8" s="159"/>
      <c r="GE8" s="159"/>
      <c r="GF8" s="159"/>
      <c r="GG8" s="159"/>
      <c r="GH8" s="159"/>
      <c r="GI8" s="159"/>
      <c r="GJ8" s="159"/>
    </row>
    <row r="9" spans="2:14" s="159" customFormat="1" ht="22.5" customHeight="1">
      <c r="B9" s="155"/>
      <c r="C9" s="151"/>
      <c r="D9" s="302" t="s">
        <v>67</v>
      </c>
      <c r="E9" s="303"/>
      <c r="F9" s="467"/>
      <c r="G9" s="467"/>
      <c r="H9" s="153" t="s">
        <v>84</v>
      </c>
      <c r="I9" s="153"/>
      <c r="J9" s="153"/>
      <c r="K9" s="153"/>
      <c r="L9" s="158"/>
      <c r="N9" s="153"/>
    </row>
    <row r="10" spans="2:14" s="159" customFormat="1" ht="16.5" customHeight="1">
      <c r="B10" s="155"/>
      <c r="C10" s="151"/>
      <c r="D10" s="302"/>
      <c r="E10" s="27"/>
      <c r="F10" s="27"/>
      <c r="G10" s="27"/>
      <c r="H10" s="464" t="str">
        <f>'Штатное расписание'!H10:M10</f>
        <v>Приказами организации от "  "  сентября  202_ г. № </v>
      </c>
      <c r="I10" s="464"/>
      <c r="J10" s="464"/>
      <c r="K10" s="464"/>
      <c r="L10" s="464"/>
      <c r="M10" s="464"/>
      <c r="N10" s="153"/>
    </row>
    <row r="11" spans="2:14" s="159" customFormat="1" ht="16.5" customHeight="1">
      <c r="B11" s="155"/>
      <c r="C11" s="151"/>
      <c r="D11" s="302"/>
      <c r="E11" s="27"/>
      <c r="F11" s="27"/>
      <c r="G11" s="27"/>
      <c r="H11" s="464"/>
      <c r="I11" s="464"/>
      <c r="J11" s="464"/>
      <c r="K11" s="464"/>
      <c r="L11" s="464"/>
      <c r="M11" s="304"/>
      <c r="N11" s="153"/>
    </row>
    <row r="12" spans="1:192" s="153" customFormat="1" ht="15">
      <c r="A12" s="159"/>
      <c r="B12" s="155"/>
      <c r="C12" s="479" t="str">
        <f>'Штатное расписание'!C12:E12</f>
        <v>на период с "01" сентября 202_г.</v>
      </c>
      <c r="D12" s="479"/>
      <c r="E12" s="480"/>
      <c r="F12" s="27"/>
      <c r="G12" s="27"/>
      <c r="H12" s="153" t="s">
        <v>96</v>
      </c>
      <c r="J12" s="305">
        <f>D59</f>
        <v>0</v>
      </c>
      <c r="K12" s="153" t="s">
        <v>97</v>
      </c>
      <c r="L12" s="158"/>
      <c r="M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59"/>
      <c r="FF12" s="159"/>
      <c r="FG12" s="159"/>
      <c r="FH12" s="159"/>
      <c r="FI12" s="159"/>
      <c r="FJ12" s="159"/>
      <c r="FK12" s="159"/>
      <c r="FL12" s="159"/>
      <c r="FM12" s="159"/>
      <c r="FN12" s="159"/>
      <c r="FO12" s="159"/>
      <c r="FP12" s="159"/>
      <c r="FQ12" s="159"/>
      <c r="FR12" s="159"/>
      <c r="FS12" s="159"/>
      <c r="FT12" s="159"/>
      <c r="FU12" s="159"/>
      <c r="FV12" s="159"/>
      <c r="FW12" s="159"/>
      <c r="FX12" s="159"/>
      <c r="FY12" s="159"/>
      <c r="FZ12" s="159"/>
      <c r="GA12" s="159"/>
      <c r="GB12" s="159"/>
      <c r="GC12" s="159"/>
      <c r="GD12" s="159"/>
      <c r="GE12" s="159"/>
      <c r="GF12" s="159"/>
      <c r="GG12" s="159"/>
      <c r="GH12" s="159"/>
      <c r="GI12" s="159"/>
      <c r="GJ12" s="159"/>
    </row>
    <row r="13" spans="1:192" ht="15.75" thickBot="1">
      <c r="A13" s="30"/>
      <c r="B13" s="22"/>
      <c r="C13" s="28"/>
      <c r="D13" s="28"/>
      <c r="E13" s="376"/>
      <c r="F13" s="27"/>
      <c r="G13" s="27"/>
      <c r="H13" s="153"/>
      <c r="I13" s="153"/>
      <c r="J13" s="153"/>
      <c r="K13" s="153"/>
      <c r="L13" s="158"/>
      <c r="M13" s="159"/>
      <c r="N13" s="18"/>
      <c r="O13" s="131"/>
      <c r="P13" s="131"/>
      <c r="Q13" s="131"/>
      <c r="R13" s="131"/>
      <c r="S13" s="131"/>
      <c r="T13" s="13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</row>
    <row r="14" spans="1:14" ht="42.75" customHeight="1" thickBot="1">
      <c r="A14" s="607" t="s">
        <v>68</v>
      </c>
      <c r="B14" s="608"/>
      <c r="C14" s="587" t="s">
        <v>69</v>
      </c>
      <c r="D14" s="589" t="s">
        <v>90</v>
      </c>
      <c r="E14" s="589" t="s">
        <v>70</v>
      </c>
      <c r="F14" s="619" t="s">
        <v>73</v>
      </c>
      <c r="G14" s="620"/>
      <c r="H14" s="621"/>
      <c r="I14" s="621"/>
      <c r="J14" s="621"/>
      <c r="K14" s="622"/>
      <c r="L14" s="627" t="s">
        <v>86</v>
      </c>
      <c r="M14" s="629" t="s">
        <v>85</v>
      </c>
      <c r="N14" s="1"/>
    </row>
    <row r="15" spans="1:14" ht="183" customHeight="1" thickBot="1">
      <c r="A15" s="432" t="s">
        <v>71</v>
      </c>
      <c r="B15" s="433" t="s">
        <v>72</v>
      </c>
      <c r="C15" s="617"/>
      <c r="D15" s="618"/>
      <c r="E15" s="618"/>
      <c r="F15" s="434" t="s">
        <v>25</v>
      </c>
      <c r="G15" s="435" t="s">
        <v>27</v>
      </c>
      <c r="H15" s="436" t="s">
        <v>31</v>
      </c>
      <c r="I15" s="436" t="s">
        <v>28</v>
      </c>
      <c r="J15" s="436" t="s">
        <v>41</v>
      </c>
      <c r="K15" s="436" t="s">
        <v>29</v>
      </c>
      <c r="L15" s="628"/>
      <c r="M15" s="630"/>
      <c r="N15" s="1"/>
    </row>
    <row r="16" spans="1:14" ht="26.25" customHeight="1">
      <c r="A16" s="428">
        <v>1</v>
      </c>
      <c r="B16" s="429">
        <v>2</v>
      </c>
      <c r="C16" s="429">
        <v>3</v>
      </c>
      <c r="D16" s="429">
        <v>4</v>
      </c>
      <c r="E16" s="429">
        <v>5</v>
      </c>
      <c r="F16" s="429">
        <v>6</v>
      </c>
      <c r="G16" s="429">
        <v>7</v>
      </c>
      <c r="H16" s="429">
        <v>8</v>
      </c>
      <c r="I16" s="429">
        <v>9</v>
      </c>
      <c r="J16" s="429">
        <v>10</v>
      </c>
      <c r="K16" s="429">
        <v>11</v>
      </c>
      <c r="L16" s="430">
        <v>12</v>
      </c>
      <c r="M16" s="431">
        <v>13</v>
      </c>
      <c r="N16" s="1"/>
    </row>
    <row r="17" spans="1:14" ht="15">
      <c r="A17" s="417"/>
      <c r="B17" s="378"/>
      <c r="C17" s="379" t="s">
        <v>1</v>
      </c>
      <c r="D17" s="380">
        <f>'Штатное расписание'!D17+'Штатное расписание'!D36</f>
        <v>0</v>
      </c>
      <c r="E17" s="380">
        <f>'Штатное расписание'!E17+'Штатное расписание'!E36</f>
        <v>0</v>
      </c>
      <c r="F17" s="380">
        <f>'Штатное расписание'!F17+'Штатное расписание'!F36</f>
        <v>0</v>
      </c>
      <c r="G17" s="380">
        <f>'Штатное расписание'!G17+'Штатное расписание'!G36</f>
        <v>0</v>
      </c>
      <c r="H17" s="380">
        <f>'Штатное расписание'!H17+'Штатное расписание'!H36</f>
        <v>0</v>
      </c>
      <c r="I17" s="380">
        <f>'Штатное расписание'!I17+'Штатное расписание'!I36</f>
        <v>0</v>
      </c>
      <c r="J17" s="380">
        <f>'Штатное расписание'!J17+'Штатное расписание'!J36</f>
        <v>0</v>
      </c>
      <c r="K17" s="380"/>
      <c r="L17" s="107">
        <f>E17+F17+G17+H17+I17+J17+K17</f>
        <v>0</v>
      </c>
      <c r="M17" s="418"/>
      <c r="N17" s="1"/>
    </row>
    <row r="18" spans="1:14" ht="15">
      <c r="A18" s="417"/>
      <c r="B18" s="381"/>
      <c r="C18" s="42" t="s">
        <v>38</v>
      </c>
      <c r="D18" s="380">
        <f>'Штатное расписание'!D18+'Штатное расписание'!D37</f>
        <v>0</v>
      </c>
      <c r="E18" s="380">
        <f>'Штатное расписание'!E18+'Штатное расписание'!E37</f>
        <v>0</v>
      </c>
      <c r="F18" s="24"/>
      <c r="G18" s="380">
        <f>'Штатное расписание'!G18+'Штатное расписание'!G37</f>
        <v>0</v>
      </c>
      <c r="H18" s="24"/>
      <c r="I18" s="24"/>
      <c r="J18" s="24"/>
      <c r="K18" s="24"/>
      <c r="L18" s="107">
        <f aca="true" t="shared" si="0" ref="L18:L58">E18+F18+G18+H18+I18+J18+K18</f>
        <v>0</v>
      </c>
      <c r="M18" s="418"/>
      <c r="N18" s="1"/>
    </row>
    <row r="19" spans="1:14" ht="15">
      <c r="A19" s="417"/>
      <c r="B19" s="381"/>
      <c r="C19" s="42" t="s">
        <v>4</v>
      </c>
      <c r="D19" s="380">
        <f>'Штатное расписание'!D19+'Штатное расписание'!D38</f>
        <v>0</v>
      </c>
      <c r="E19" s="380">
        <f>'Штатное расписание'!E19+'Штатное расписание'!E38</f>
        <v>0</v>
      </c>
      <c r="F19" s="24"/>
      <c r="G19" s="380">
        <f>'Штатное расписание'!G19+'Штатное расписание'!G38</f>
        <v>0</v>
      </c>
      <c r="H19" s="24"/>
      <c r="I19" s="24"/>
      <c r="J19" s="24"/>
      <c r="K19" s="24"/>
      <c r="L19" s="107">
        <f t="shared" si="0"/>
        <v>0</v>
      </c>
      <c r="M19" s="418"/>
      <c r="N19" s="1"/>
    </row>
    <row r="20" spans="1:13" ht="15">
      <c r="A20" s="417"/>
      <c r="B20" s="381"/>
      <c r="C20" s="42" t="s">
        <v>32</v>
      </c>
      <c r="D20" s="380">
        <f>'Штатное расписание'!D20+'Штатное расписание'!D39</f>
        <v>0</v>
      </c>
      <c r="E20" s="380">
        <f>'Штатное расписание'!E20+'Штатное расписание'!E39</f>
        <v>0</v>
      </c>
      <c r="F20" s="24"/>
      <c r="G20" s="380">
        <f>'Штатное расписание'!G20+'Штатное расписание'!G39</f>
        <v>0</v>
      </c>
      <c r="H20" s="24"/>
      <c r="I20" s="24"/>
      <c r="J20" s="24"/>
      <c r="K20" s="24"/>
      <c r="L20" s="107">
        <f t="shared" si="0"/>
        <v>0</v>
      </c>
      <c r="M20" s="418"/>
    </row>
    <row r="21" spans="1:20" s="29" customFormat="1" ht="15">
      <c r="A21" s="417"/>
      <c r="B21" s="381"/>
      <c r="C21" s="42" t="s">
        <v>12</v>
      </c>
      <c r="D21" s="24">
        <f>'Штатное расписание'!D21+'Штатное расписание'!D40</f>
        <v>0</v>
      </c>
      <c r="E21" s="24">
        <f>'Штатное расписание'!E21+'Штатное расписание'!E40</f>
        <v>0</v>
      </c>
      <c r="F21" s="24">
        <f>'Штатное расписание'!F21+'Штатное расписание'!F40</f>
        <v>0</v>
      </c>
      <c r="G21" s="24">
        <f>'Штатное расписание'!G21+'Штатное расписание'!G40</f>
        <v>0</v>
      </c>
      <c r="H21" s="24">
        <f>'Штатное расписание'!H21+'Штатное расписание'!H40</f>
        <v>0</v>
      </c>
      <c r="I21" s="24">
        <f>'Штатное расписание'!I21+'Штатное расписание'!I40</f>
        <v>0</v>
      </c>
      <c r="J21" s="24">
        <f>'Штатное расписание'!J21+'Штатное расписание'!J40</f>
        <v>0</v>
      </c>
      <c r="K21" s="24">
        <f>'Штатное расписание'!K21+'Штатное расписание'!K40</f>
        <v>0</v>
      </c>
      <c r="L21" s="107">
        <f t="shared" si="0"/>
        <v>0</v>
      </c>
      <c r="M21" s="418"/>
      <c r="O21" s="130"/>
      <c r="P21" s="130"/>
      <c r="Q21" s="130"/>
      <c r="R21" s="130"/>
      <c r="S21" s="130"/>
      <c r="T21" s="130"/>
    </row>
    <row r="22" spans="1:20" s="18" customFormat="1" ht="15">
      <c r="A22" s="311"/>
      <c r="B22" s="631"/>
      <c r="C22" s="633" t="s">
        <v>9</v>
      </c>
      <c r="D22" s="382">
        <f>'Штатное расписание'!D22+'Штатное расписание'!D41</f>
        <v>0</v>
      </c>
      <c r="E22" s="639">
        <f>'Штатное расписание'!E22+'Штатное расписание'!E41</f>
        <v>0</v>
      </c>
      <c r="F22" s="383"/>
      <c r="G22" s="383"/>
      <c r="H22" s="383"/>
      <c r="I22" s="383">
        <f>'Штатное расписание'!I22+'Штатное расписание'!I41</f>
        <v>0</v>
      </c>
      <c r="J22" s="383"/>
      <c r="K22" s="639">
        <f>'Штатное расписание'!K22+'Штатное расписание'!K41</f>
        <v>0</v>
      </c>
      <c r="L22" s="641">
        <f t="shared" si="0"/>
        <v>0</v>
      </c>
      <c r="M22" s="625"/>
      <c r="N22" s="220"/>
      <c r="O22" s="220"/>
      <c r="P22" s="220"/>
      <c r="Q22" s="220"/>
      <c r="R22" s="220"/>
      <c r="S22" s="220"/>
      <c r="T22" s="220"/>
    </row>
    <row r="23" spans="1:20" s="18" customFormat="1" ht="15">
      <c r="A23" s="311"/>
      <c r="B23" s="632"/>
      <c r="C23" s="634"/>
      <c r="D23" s="382">
        <f>'Штатное расписание'!D23+'Штатное расписание'!D42</f>
        <v>0</v>
      </c>
      <c r="E23" s="640"/>
      <c r="F23" s="385"/>
      <c r="G23" s="384"/>
      <c r="H23" s="384"/>
      <c r="I23" s="384"/>
      <c r="J23" s="384"/>
      <c r="K23" s="640"/>
      <c r="L23" s="642"/>
      <c r="M23" s="626"/>
      <c r="N23" s="220"/>
      <c r="O23" s="220"/>
      <c r="P23" s="220"/>
      <c r="Q23" s="220"/>
      <c r="R23" s="220"/>
      <c r="S23" s="220"/>
      <c r="T23" s="220"/>
    </row>
    <row r="24" spans="1:20" s="29" customFormat="1" ht="15" customHeight="1" hidden="1">
      <c r="A24" s="417"/>
      <c r="B24" s="381"/>
      <c r="C24" s="44" t="s">
        <v>43</v>
      </c>
      <c r="D24" s="24"/>
      <c r="E24" s="24"/>
      <c r="F24" s="24"/>
      <c r="G24" s="24"/>
      <c r="H24" s="24"/>
      <c r="I24" s="24"/>
      <c r="J24" s="24"/>
      <c r="K24" s="24"/>
      <c r="L24" s="107">
        <f t="shared" si="0"/>
        <v>0</v>
      </c>
      <c r="M24" s="418"/>
      <c r="O24" s="130"/>
      <c r="P24" s="130"/>
      <c r="Q24" s="130"/>
      <c r="R24" s="130"/>
      <c r="S24" s="130"/>
      <c r="T24" s="130"/>
    </row>
    <row r="25" spans="1:20" s="29" customFormat="1" ht="0.75" customHeight="1" hidden="1">
      <c r="A25" s="417"/>
      <c r="B25" s="381"/>
      <c r="C25" s="44" t="s">
        <v>134</v>
      </c>
      <c r="D25" s="315">
        <f>'Штатное расписание'!D44</f>
        <v>0</v>
      </c>
      <c r="E25" s="315">
        <f>'Штатное расписание'!E44</f>
        <v>0</v>
      </c>
      <c r="F25" s="315">
        <f>'Штатное расписание'!F44</f>
        <v>0</v>
      </c>
      <c r="G25" s="315">
        <f>'Штатное расписание'!G44</f>
        <v>0</v>
      </c>
      <c r="H25" s="24"/>
      <c r="I25" s="24"/>
      <c r="J25" s="24"/>
      <c r="K25" s="24"/>
      <c r="L25" s="107">
        <f t="shared" si="0"/>
        <v>0</v>
      </c>
      <c r="M25" s="418"/>
      <c r="O25" s="130"/>
      <c r="P25" s="130"/>
      <c r="Q25" s="130"/>
      <c r="R25" s="130"/>
      <c r="S25" s="130"/>
      <c r="T25" s="130"/>
    </row>
    <row r="26" spans="1:20" s="29" customFormat="1" ht="15" hidden="1">
      <c r="A26" s="417"/>
      <c r="B26" s="381"/>
      <c r="C26" s="44" t="s">
        <v>133</v>
      </c>
      <c r="D26" s="315">
        <f>'Штатное расписание'!D45</f>
        <v>0</v>
      </c>
      <c r="E26" s="315">
        <f>'Штатное расписание'!E45</f>
        <v>0</v>
      </c>
      <c r="F26" s="24"/>
      <c r="G26" s="315">
        <f>'Штатное расписание'!G45</f>
        <v>0</v>
      </c>
      <c r="H26" s="24"/>
      <c r="I26" s="24"/>
      <c r="J26" s="24"/>
      <c r="K26" s="24"/>
      <c r="L26" s="107">
        <f t="shared" si="0"/>
        <v>0</v>
      </c>
      <c r="M26" s="418"/>
      <c r="O26" s="130"/>
      <c r="P26" s="130"/>
      <c r="Q26" s="130"/>
      <c r="R26" s="130"/>
      <c r="S26" s="130"/>
      <c r="T26" s="130"/>
    </row>
    <row r="27" spans="1:13" s="2" customFormat="1" ht="15">
      <c r="A27" s="419"/>
      <c r="B27" s="387"/>
      <c r="C27" s="350" t="s">
        <v>44</v>
      </c>
      <c r="D27" s="157">
        <f>'Штатное расписание'!D25</f>
        <v>0</v>
      </c>
      <c r="E27" s="157">
        <f>'Штатное расписание'!E25</f>
        <v>0</v>
      </c>
      <c r="F27" s="157">
        <f>'Штатное расписание'!F25</f>
        <v>0</v>
      </c>
      <c r="G27" s="157">
        <f>'Штатное расписание'!G25</f>
        <v>0</v>
      </c>
      <c r="H27" s="388"/>
      <c r="I27" s="388"/>
      <c r="J27" s="388"/>
      <c r="K27" s="388"/>
      <c r="L27" s="107">
        <f t="shared" si="0"/>
        <v>0</v>
      </c>
      <c r="M27" s="420"/>
    </row>
    <row r="28" spans="1:13" s="2" customFormat="1" ht="15">
      <c r="A28" s="419"/>
      <c r="B28" s="387"/>
      <c r="C28" s="350" t="s">
        <v>6</v>
      </c>
      <c r="D28" s="389">
        <f>'Штатное расписание'!D26</f>
        <v>0</v>
      </c>
      <c r="E28" s="389">
        <f>'Штатное расписание'!E26</f>
        <v>0</v>
      </c>
      <c r="F28" s="389">
        <f>'Штатное расписание'!F26</f>
        <v>0</v>
      </c>
      <c r="G28" s="389">
        <f>'Штатное расписание'!G26</f>
        <v>0</v>
      </c>
      <c r="H28" s="389"/>
      <c r="I28" s="389"/>
      <c r="J28" s="389"/>
      <c r="K28" s="389"/>
      <c r="L28" s="107">
        <f t="shared" si="0"/>
        <v>0</v>
      </c>
      <c r="M28" s="420"/>
    </row>
    <row r="29" spans="1:13" s="2" customFormat="1" ht="15" hidden="1">
      <c r="A29" s="419"/>
      <c r="B29" s="387"/>
      <c r="C29" s="390" t="s">
        <v>51</v>
      </c>
      <c r="D29" s="389">
        <f>'Штатное расписание'!D27</f>
        <v>0</v>
      </c>
      <c r="E29" s="389">
        <f>'Штатное расписание'!E27</f>
        <v>0</v>
      </c>
      <c r="F29" s="389">
        <f>'Штатное расписание'!F27</f>
        <v>0</v>
      </c>
      <c r="G29" s="389">
        <f>'Штатное расписание'!G27</f>
        <v>0</v>
      </c>
      <c r="H29" s="389"/>
      <c r="I29" s="389"/>
      <c r="J29" s="389"/>
      <c r="K29" s="389"/>
      <c r="L29" s="107">
        <f t="shared" si="0"/>
        <v>0</v>
      </c>
      <c r="M29" s="420"/>
    </row>
    <row r="30" spans="1:13" s="391" customFormat="1" ht="15" hidden="1">
      <c r="A30" s="421"/>
      <c r="B30" s="387"/>
      <c r="C30" s="350" t="s">
        <v>10</v>
      </c>
      <c r="D30" s="389">
        <f>'Штатное расписание'!D28</f>
        <v>0</v>
      </c>
      <c r="E30" s="389">
        <f>'Штатное расписание'!E28</f>
        <v>0</v>
      </c>
      <c r="F30" s="389">
        <f>'Штатное расписание'!F28</f>
        <v>0</v>
      </c>
      <c r="G30" s="389">
        <f>'Штатное расписание'!G28</f>
        <v>0</v>
      </c>
      <c r="H30" s="389">
        <f>'Штатное расписание'!H28</f>
        <v>0</v>
      </c>
      <c r="I30" s="389">
        <f>'Штатное расписание'!I28</f>
        <v>0</v>
      </c>
      <c r="J30" s="389"/>
      <c r="K30" s="389"/>
      <c r="L30" s="107">
        <f t="shared" si="0"/>
        <v>0</v>
      </c>
      <c r="M30" s="422"/>
    </row>
    <row r="31" spans="1:13" s="391" customFormat="1" ht="34.5" customHeight="1">
      <c r="A31" s="421"/>
      <c r="B31" s="386"/>
      <c r="C31" s="392" t="s">
        <v>114</v>
      </c>
      <c r="D31" s="389">
        <f>'Штатное расписание'!D29</f>
        <v>0</v>
      </c>
      <c r="E31" s="389">
        <f>'Штатное расписание'!E29</f>
        <v>0</v>
      </c>
      <c r="F31" s="389">
        <f>'Штатное расписание'!F29</f>
        <v>0</v>
      </c>
      <c r="G31" s="389">
        <f>'Штатное расписание'!G29</f>
        <v>0</v>
      </c>
      <c r="H31" s="389">
        <f>'Штатное расписание'!H29</f>
        <v>0</v>
      </c>
      <c r="I31" s="389">
        <f>'Штатное расписание'!I29</f>
        <v>0</v>
      </c>
      <c r="J31" s="389"/>
      <c r="K31" s="389"/>
      <c r="L31" s="107">
        <f t="shared" si="0"/>
        <v>0</v>
      </c>
      <c r="M31" s="422"/>
    </row>
    <row r="32" spans="1:13" s="391" customFormat="1" ht="15">
      <c r="A32" s="421"/>
      <c r="B32" s="386"/>
      <c r="C32" s="350" t="s">
        <v>45</v>
      </c>
      <c r="D32" s="389"/>
      <c r="E32" s="389"/>
      <c r="F32" s="389"/>
      <c r="G32" s="157">
        <f>'Штатное расписание'!G30</f>
        <v>0</v>
      </c>
      <c r="H32" s="389"/>
      <c r="I32" s="389">
        <f>'Штатное расписание'!I30</f>
        <v>0</v>
      </c>
      <c r="J32" s="389"/>
      <c r="K32" s="389"/>
      <c r="L32" s="107">
        <f t="shared" si="0"/>
        <v>0</v>
      </c>
      <c r="M32" s="422"/>
    </row>
    <row r="33" spans="1:13" s="2" customFormat="1" ht="15">
      <c r="A33" s="419"/>
      <c r="B33" s="386"/>
      <c r="C33" s="392" t="s">
        <v>13</v>
      </c>
      <c r="D33" s="389">
        <f>'Штатное расписание'!D30</f>
        <v>0</v>
      </c>
      <c r="E33" s="389">
        <f>'Штатное расписание'!E30</f>
        <v>0</v>
      </c>
      <c r="F33" s="389">
        <f>'Штатное расписание'!F30</f>
        <v>0</v>
      </c>
      <c r="G33" s="389">
        <f>'Штатное расписание'!G30</f>
        <v>0</v>
      </c>
      <c r="H33" s="389"/>
      <c r="I33" s="389">
        <f>'Штатное расписание'!I31</f>
        <v>0</v>
      </c>
      <c r="J33" s="389"/>
      <c r="K33" s="389"/>
      <c r="L33" s="107">
        <f t="shared" si="0"/>
        <v>0</v>
      </c>
      <c r="M33" s="420"/>
    </row>
    <row r="34" spans="1:13" s="2" customFormat="1" ht="15">
      <c r="A34" s="419"/>
      <c r="B34" s="386"/>
      <c r="C34" s="390" t="s">
        <v>14</v>
      </c>
      <c r="D34" s="389">
        <f>'Штатное расписание'!D31</f>
        <v>0</v>
      </c>
      <c r="E34" s="389">
        <f>'Штатное расписание'!E31</f>
        <v>0</v>
      </c>
      <c r="F34" s="389">
        <f>'Штатное расписание'!F31</f>
        <v>0</v>
      </c>
      <c r="G34" s="389">
        <f>'Штатное расписание'!G31</f>
        <v>0</v>
      </c>
      <c r="H34" s="389"/>
      <c r="I34" s="389">
        <f>'Штатное расписание'!I32</f>
        <v>0</v>
      </c>
      <c r="J34" s="389"/>
      <c r="K34" s="389"/>
      <c r="L34" s="107">
        <f t="shared" si="0"/>
        <v>0</v>
      </c>
      <c r="M34" s="420"/>
    </row>
    <row r="35" spans="1:13" s="2" customFormat="1" ht="15">
      <c r="A35" s="419"/>
      <c r="B35" s="387"/>
      <c r="C35" s="393" t="s">
        <v>95</v>
      </c>
      <c r="D35" s="394">
        <f>'Штатное расписание'!D32+'Штатное расписание'!D66+'Штатное расписание'!D38</f>
        <v>0</v>
      </c>
      <c r="E35" s="394">
        <f>'Штатное расписание'!E32+'Штатное расписание'!E66+'Штатное расписание'!E38</f>
        <v>0</v>
      </c>
      <c r="F35" s="394">
        <f>'Штатное расписание'!F32+'Штатное расписание'!F66+'Штатное расписание'!F38</f>
        <v>0</v>
      </c>
      <c r="G35" s="394">
        <f>'Штатное расписание'!G32+'Штатное расписание'!G66+'Штатное расписание'!G38</f>
        <v>0</v>
      </c>
      <c r="H35" s="394"/>
      <c r="I35" s="389">
        <f>'Штатное расписание'!I33</f>
        <v>0</v>
      </c>
      <c r="J35" s="394"/>
      <c r="K35" s="394"/>
      <c r="L35" s="107">
        <f t="shared" si="0"/>
        <v>0</v>
      </c>
      <c r="M35" s="420"/>
    </row>
    <row r="36" spans="1:13" s="2" customFormat="1" ht="15">
      <c r="A36" s="419"/>
      <c r="B36" s="387"/>
      <c r="C36" s="393" t="s">
        <v>23</v>
      </c>
      <c r="D36" s="394">
        <f>'Штатное расписание'!D33+'Штатное расписание'!D64+'Штатное расписание'!D51</f>
        <v>0</v>
      </c>
      <c r="E36" s="394">
        <f>'Штатное расписание'!E33+'Штатное расписание'!E64+'Штатное расписание'!E51</f>
        <v>0</v>
      </c>
      <c r="F36" s="394">
        <f>'Штатное расписание'!F33+'Штатное расписание'!F64+'Штатное расписание'!F51</f>
        <v>0</v>
      </c>
      <c r="G36" s="394">
        <f>'Штатное расписание'!G33+'Штатное расписание'!G64+'Штатное расписание'!G51</f>
        <v>0</v>
      </c>
      <c r="H36" s="394"/>
      <c r="I36" s="389">
        <f>'Штатное расписание'!I34</f>
        <v>0</v>
      </c>
      <c r="J36" s="394"/>
      <c r="K36" s="394"/>
      <c r="L36" s="107">
        <f t="shared" si="0"/>
        <v>0</v>
      </c>
      <c r="M36" s="420"/>
    </row>
    <row r="37" spans="1:13" s="2" customFormat="1" ht="15">
      <c r="A37" s="419"/>
      <c r="B37" s="387"/>
      <c r="C37" s="393" t="s">
        <v>15</v>
      </c>
      <c r="D37" s="394">
        <f>'Штатное расписание'!D62+'Штатное расписание'!D34</f>
        <v>0</v>
      </c>
      <c r="E37" s="394">
        <f>'Штатное расписание'!E62+'Штатное расписание'!E34</f>
        <v>0</v>
      </c>
      <c r="F37" s="394">
        <f>'Штатное расписание'!F62+'Штатное расписание'!F34</f>
        <v>0</v>
      </c>
      <c r="G37" s="394">
        <f>'Штатное расписание'!G62+'Штатное расписание'!G34</f>
        <v>0</v>
      </c>
      <c r="H37" s="394">
        <f>'Штатное расписание'!H62+'Штатное расписание'!H34</f>
        <v>0</v>
      </c>
      <c r="I37" s="389">
        <f>'Штатное расписание'!I35</f>
        <v>0</v>
      </c>
      <c r="J37" s="394"/>
      <c r="K37" s="394"/>
      <c r="L37" s="107">
        <f t="shared" si="0"/>
        <v>0</v>
      </c>
      <c r="M37" s="420"/>
    </row>
    <row r="38" spans="1:13" s="2" customFormat="1" ht="15" hidden="1">
      <c r="A38" s="419"/>
      <c r="B38" s="387"/>
      <c r="C38" s="395" t="s">
        <v>22</v>
      </c>
      <c r="D38" s="394"/>
      <c r="E38" s="394"/>
      <c r="F38" s="394"/>
      <c r="G38" s="157">
        <f>'Штатное расписание'!G36</f>
        <v>0</v>
      </c>
      <c r="H38" s="394"/>
      <c r="I38" s="389">
        <f>'Штатное расписание'!I36</f>
        <v>0</v>
      </c>
      <c r="J38" s="394"/>
      <c r="K38" s="394"/>
      <c r="L38" s="107">
        <f t="shared" si="0"/>
        <v>0</v>
      </c>
      <c r="M38" s="423"/>
    </row>
    <row r="39" spans="1:13" s="391" customFormat="1" ht="15">
      <c r="A39" s="421"/>
      <c r="B39" s="387"/>
      <c r="C39" s="392" t="s">
        <v>21</v>
      </c>
      <c r="D39" s="389">
        <f>'Штатное расписание'!D35+'Штатное расписание'!D56</f>
        <v>0</v>
      </c>
      <c r="E39" s="389">
        <f>'Штатное расписание'!E35+'Штатное расписание'!E56</f>
        <v>0</v>
      </c>
      <c r="F39" s="389">
        <f>'Штатное расписание'!F35+'Штатное расписание'!F56</f>
        <v>0</v>
      </c>
      <c r="G39" s="389">
        <f>'Штатное расписание'!G35+'Штатное расписание'!G56</f>
        <v>0</v>
      </c>
      <c r="H39" s="389">
        <f>'Штатное расписание'!H35+'Штатное расписание'!H56</f>
        <v>0</v>
      </c>
      <c r="I39" s="389">
        <f>'Штатное расписание'!I37</f>
        <v>0</v>
      </c>
      <c r="J39" s="389"/>
      <c r="K39" s="389"/>
      <c r="L39" s="107">
        <f t="shared" si="0"/>
        <v>0</v>
      </c>
      <c r="M39" s="422"/>
    </row>
    <row r="40" spans="1:13" s="2" customFormat="1" ht="15">
      <c r="A40" s="419"/>
      <c r="B40" s="387"/>
      <c r="C40" s="396" t="s">
        <v>40</v>
      </c>
      <c r="D40" s="389">
        <f>'Штатное расписание'!D57</f>
        <v>0</v>
      </c>
      <c r="E40" s="389">
        <f>'Штатное расписание'!E57</f>
        <v>0</v>
      </c>
      <c r="F40" s="389">
        <f>'Штатное расписание'!F57</f>
        <v>0</v>
      </c>
      <c r="G40" s="389">
        <f>'Штатное расписание'!G57</f>
        <v>0</v>
      </c>
      <c r="H40" s="389"/>
      <c r="I40" s="389">
        <f>'Штатное расписание'!I38</f>
        <v>0</v>
      </c>
      <c r="J40" s="389"/>
      <c r="K40" s="389"/>
      <c r="L40" s="107">
        <f t="shared" si="0"/>
        <v>0</v>
      </c>
      <c r="M40" s="420"/>
    </row>
    <row r="41" spans="1:13" s="391" customFormat="1" ht="15">
      <c r="A41" s="421"/>
      <c r="B41" s="387"/>
      <c r="C41" s="396" t="s">
        <v>137</v>
      </c>
      <c r="D41" s="389">
        <f>'Штатное расписание'!D58</f>
        <v>0</v>
      </c>
      <c r="E41" s="389">
        <f>'Штатное расписание'!E58</f>
        <v>0</v>
      </c>
      <c r="F41" s="389">
        <f>'Штатное расписание'!F58</f>
        <v>0</v>
      </c>
      <c r="G41" s="389">
        <f>'Штатное расписание'!G58</f>
        <v>0</v>
      </c>
      <c r="H41" s="389">
        <f>'Штатное расписание'!H58</f>
        <v>0</v>
      </c>
      <c r="I41" s="389">
        <f>'Штатное расписание'!I58</f>
        <v>0</v>
      </c>
      <c r="J41" s="389">
        <f>'Штатное расписание'!J58</f>
        <v>0</v>
      </c>
      <c r="K41" s="389">
        <f>'Штатное расписание'!K58</f>
        <v>0</v>
      </c>
      <c r="L41" s="107">
        <f t="shared" si="0"/>
        <v>0</v>
      </c>
      <c r="M41" s="422"/>
    </row>
    <row r="42" spans="1:13" s="391" customFormat="1" ht="15">
      <c r="A42" s="421"/>
      <c r="B42" s="387"/>
      <c r="C42" s="45" t="s">
        <v>55</v>
      </c>
      <c r="D42" s="389">
        <f>'Штатное расписание'!D63</f>
        <v>0</v>
      </c>
      <c r="E42" s="389">
        <f>'Штатное расписание'!E63</f>
        <v>0</v>
      </c>
      <c r="F42" s="389">
        <f>'Штатное расписание'!F63</f>
        <v>0</v>
      </c>
      <c r="G42" s="389">
        <f>'Штатное расписание'!G63</f>
        <v>0</v>
      </c>
      <c r="H42" s="389"/>
      <c r="I42" s="389">
        <f>'Штатное расписание'!I40</f>
        <v>0</v>
      </c>
      <c r="J42" s="389"/>
      <c r="K42" s="389"/>
      <c r="L42" s="107">
        <f t="shared" si="0"/>
        <v>0</v>
      </c>
      <c r="M42" s="422"/>
    </row>
    <row r="43" spans="1:13" s="2" customFormat="1" ht="15">
      <c r="A43" s="419"/>
      <c r="B43" s="387"/>
      <c r="C43" s="396" t="s">
        <v>16</v>
      </c>
      <c r="D43" s="389">
        <f>'Штатное расписание'!D59</f>
        <v>0</v>
      </c>
      <c r="E43" s="389">
        <f>'Штатное расписание'!E59</f>
        <v>0</v>
      </c>
      <c r="F43" s="389">
        <f>'Штатное расписание'!F59</f>
        <v>0</v>
      </c>
      <c r="G43" s="389">
        <f>'Штатное расписание'!G59</f>
        <v>0</v>
      </c>
      <c r="H43" s="389">
        <f>'Штатное расписание'!H59</f>
        <v>0</v>
      </c>
      <c r="I43" s="389">
        <f>'Штатное расписание'!I59</f>
        <v>0</v>
      </c>
      <c r="J43" s="389">
        <f>'Штатное расписание'!J59</f>
        <v>0</v>
      </c>
      <c r="K43" s="389">
        <f>'Штатное расписание'!K59</f>
        <v>0</v>
      </c>
      <c r="L43" s="107">
        <f t="shared" si="0"/>
        <v>0</v>
      </c>
      <c r="M43" s="420"/>
    </row>
    <row r="44" spans="1:13" s="2" customFormat="1" ht="15">
      <c r="A44" s="419"/>
      <c r="B44" s="387"/>
      <c r="C44" s="396" t="s">
        <v>17</v>
      </c>
      <c r="D44" s="389">
        <f>'Штатное расписание'!D60</f>
        <v>0</v>
      </c>
      <c r="E44" s="389">
        <f>'Штатное расписание'!E60</f>
        <v>0</v>
      </c>
      <c r="F44" s="389">
        <f>'Штатное расписание'!F60</f>
        <v>0</v>
      </c>
      <c r="G44" s="389">
        <f>'Штатное расписание'!G60</f>
        <v>0</v>
      </c>
      <c r="H44" s="389">
        <f>'Штатное расписание'!H60</f>
        <v>0</v>
      </c>
      <c r="I44" s="389">
        <f>'Штатное расписание'!I42</f>
        <v>0</v>
      </c>
      <c r="J44" s="389"/>
      <c r="K44" s="389"/>
      <c r="L44" s="107">
        <f t="shared" si="0"/>
        <v>0</v>
      </c>
      <c r="M44" s="420"/>
    </row>
    <row r="45" spans="1:13" ht="15">
      <c r="A45" s="417"/>
      <c r="B45" s="381"/>
      <c r="C45" s="45" t="s">
        <v>8</v>
      </c>
      <c r="D45" s="389">
        <f>'Штатное расписание'!D65</f>
        <v>0</v>
      </c>
      <c r="E45" s="389">
        <f>'Штатное расписание'!E65</f>
        <v>0</v>
      </c>
      <c r="F45" s="389">
        <f>'Штатное расписание'!F65</f>
        <v>0</v>
      </c>
      <c r="G45" s="389">
        <f>'Штатное расписание'!G65</f>
        <v>0</v>
      </c>
      <c r="H45" s="389">
        <f>'Штатное расписание'!H65</f>
        <v>0</v>
      </c>
      <c r="I45" s="389">
        <f>'Штатное расписание'!I65</f>
        <v>0</v>
      </c>
      <c r="J45" s="389">
        <f>'Штатное расписание'!J65</f>
        <v>0</v>
      </c>
      <c r="K45" s="389">
        <f>'Штатное расписание'!K65</f>
        <v>0</v>
      </c>
      <c r="L45" s="107">
        <f t="shared" si="0"/>
        <v>0</v>
      </c>
      <c r="M45" s="418"/>
    </row>
    <row r="46" spans="1:13" ht="15" hidden="1">
      <c r="A46" s="417"/>
      <c r="B46" s="381"/>
      <c r="C46" s="45" t="s">
        <v>54</v>
      </c>
      <c r="D46" s="323"/>
      <c r="E46" s="323"/>
      <c r="F46" s="323"/>
      <c r="G46" s="157">
        <f>'Штатное расписание'!G44</f>
        <v>0</v>
      </c>
      <c r="H46" s="323"/>
      <c r="I46" s="389">
        <f>'Штатное расписание'!I44</f>
        <v>0</v>
      </c>
      <c r="J46" s="323"/>
      <c r="K46" s="323"/>
      <c r="L46" s="107">
        <f t="shared" si="0"/>
        <v>0</v>
      </c>
      <c r="M46" s="418"/>
    </row>
    <row r="47" spans="1:13" ht="15" customHeight="1">
      <c r="A47" s="417"/>
      <c r="B47" s="381"/>
      <c r="C47" s="49" t="s">
        <v>20</v>
      </c>
      <c r="D47" s="323">
        <f>'Штатное расписание'!D68</f>
        <v>0</v>
      </c>
      <c r="E47" s="323">
        <f>'Штатное расписание'!E68</f>
        <v>0</v>
      </c>
      <c r="F47" s="323">
        <f>'Штатное расписание'!F68</f>
        <v>0</v>
      </c>
      <c r="G47" s="323">
        <f>'Штатное расписание'!G68</f>
        <v>0</v>
      </c>
      <c r="H47" s="323"/>
      <c r="I47" s="389">
        <f>'Штатное расписание'!I45</f>
        <v>0</v>
      </c>
      <c r="J47" s="323"/>
      <c r="K47" s="323"/>
      <c r="L47" s="107">
        <f t="shared" si="0"/>
        <v>0</v>
      </c>
      <c r="M47" s="418"/>
    </row>
    <row r="48" spans="1:13" ht="15">
      <c r="A48" s="417"/>
      <c r="B48" s="381"/>
      <c r="C48" s="49" t="s">
        <v>37</v>
      </c>
      <c r="D48" s="323">
        <f>'Штатное расписание'!D69</f>
        <v>0</v>
      </c>
      <c r="E48" s="323">
        <f>'Штатное расписание'!E69</f>
        <v>0</v>
      </c>
      <c r="F48" s="323">
        <f>'Штатное расписание'!F69</f>
        <v>0</v>
      </c>
      <c r="G48" s="323">
        <f>'Штатное расписание'!G69</f>
        <v>0</v>
      </c>
      <c r="H48" s="323">
        <f>'Штатное расписание'!H69</f>
        <v>0</v>
      </c>
      <c r="I48" s="389">
        <f>'Штатное расписание'!I46</f>
        <v>0</v>
      </c>
      <c r="J48" s="323"/>
      <c r="K48" s="323"/>
      <c r="L48" s="107">
        <f t="shared" si="0"/>
        <v>0</v>
      </c>
      <c r="M48" s="418"/>
    </row>
    <row r="49" spans="1:13" ht="15">
      <c r="A49" s="417"/>
      <c r="B49" s="381"/>
      <c r="C49" s="45" t="s">
        <v>19</v>
      </c>
      <c r="D49" s="323">
        <f>'Штатное расписание'!D70</f>
        <v>0</v>
      </c>
      <c r="E49" s="323">
        <f>'Штатное расписание'!E70</f>
        <v>0</v>
      </c>
      <c r="F49" s="323">
        <f>'Штатное расписание'!F70</f>
        <v>0</v>
      </c>
      <c r="G49" s="323">
        <f>'Штатное расписание'!G70</f>
        <v>0</v>
      </c>
      <c r="H49" s="323">
        <f>'Штатное расписание'!H70</f>
        <v>0</v>
      </c>
      <c r="I49" s="323">
        <f>'Штатное расписание'!I70</f>
        <v>0</v>
      </c>
      <c r="J49" s="323">
        <f>'Штатное расписание'!J70</f>
        <v>0</v>
      </c>
      <c r="K49" s="323">
        <f>'Штатное расписание'!K70</f>
        <v>0</v>
      </c>
      <c r="L49" s="107">
        <f t="shared" si="0"/>
        <v>0</v>
      </c>
      <c r="M49" s="418"/>
    </row>
    <row r="50" spans="1:13" ht="15">
      <c r="A50" s="417"/>
      <c r="B50" s="381"/>
      <c r="C50" s="51" t="s">
        <v>46</v>
      </c>
      <c r="D50" s="323">
        <f>'Штатное расписание'!D52+'Штатное расписание'!D71</f>
        <v>0</v>
      </c>
      <c r="E50" s="323">
        <f>'Штатное расписание'!E52+'Штатное расписание'!E71</f>
        <v>0</v>
      </c>
      <c r="F50" s="323">
        <f>'Штатное расписание'!F52+'Штатное расписание'!F71</f>
        <v>0</v>
      </c>
      <c r="G50" s="323">
        <f>'Штатное расписание'!G52+'Штатное расписание'!G71</f>
        <v>0</v>
      </c>
      <c r="H50" s="323">
        <f>'Штатное расписание'!H52+'Штатное расписание'!H71</f>
        <v>0</v>
      </c>
      <c r="I50" s="389">
        <f>'Штатное расписание'!I48</f>
        <v>0</v>
      </c>
      <c r="J50" s="323"/>
      <c r="K50" s="323"/>
      <c r="L50" s="107">
        <f t="shared" si="0"/>
        <v>0</v>
      </c>
      <c r="M50" s="418"/>
    </row>
    <row r="51" spans="1:13" ht="15">
      <c r="A51" s="417"/>
      <c r="B51" s="381"/>
      <c r="C51" s="52" t="s">
        <v>24</v>
      </c>
      <c r="D51" s="323">
        <f>'Штатное расписание'!D72</f>
        <v>0</v>
      </c>
      <c r="E51" s="323">
        <f>'Штатное расписание'!E72</f>
        <v>0</v>
      </c>
      <c r="F51" s="323">
        <f>'Штатное расписание'!F72</f>
        <v>0</v>
      </c>
      <c r="G51" s="323">
        <f>'Штатное расписание'!G72</f>
        <v>0</v>
      </c>
      <c r="H51" s="323"/>
      <c r="I51" s="389">
        <f>'Штатное расписание'!I49</f>
        <v>0</v>
      </c>
      <c r="J51" s="323"/>
      <c r="K51" s="323"/>
      <c r="L51" s="107">
        <f t="shared" si="0"/>
        <v>0</v>
      </c>
      <c r="M51" s="418"/>
    </row>
    <row r="52" spans="1:13" ht="15">
      <c r="A52" s="417"/>
      <c r="B52" s="381"/>
      <c r="C52" s="45" t="s">
        <v>5</v>
      </c>
      <c r="D52" s="323">
        <f>'Штатное расписание'!D53+'Штатное расписание'!D73</f>
        <v>0</v>
      </c>
      <c r="E52" s="323">
        <f>'Штатное расписание'!E53+'Штатное расписание'!E73</f>
        <v>0</v>
      </c>
      <c r="F52" s="323">
        <f>'Штатное расписание'!F53+'Штатное расписание'!F73</f>
        <v>0</v>
      </c>
      <c r="G52" s="323">
        <f>'Штатное расписание'!G53+'Штатное расписание'!G73</f>
        <v>0</v>
      </c>
      <c r="H52" s="323">
        <f>'Штатное расписание'!H53+'Штатное расписание'!H73</f>
        <v>0</v>
      </c>
      <c r="I52" s="389">
        <f>'Штатное расписание'!I50</f>
        <v>0</v>
      </c>
      <c r="J52" s="323"/>
      <c r="K52" s="323"/>
      <c r="L52" s="107">
        <f t="shared" si="0"/>
        <v>0</v>
      </c>
      <c r="M52" s="418"/>
    </row>
    <row r="53" spans="1:13" ht="15">
      <c r="A53" s="417"/>
      <c r="B53" s="381"/>
      <c r="C53" s="45" t="s">
        <v>3</v>
      </c>
      <c r="D53" s="24">
        <f>'Штатное расписание'!D47+'Штатное расписание'!D74</f>
        <v>0</v>
      </c>
      <c r="E53" s="24">
        <f>'Штатное расписание'!E47+'Штатное расписание'!E74</f>
        <v>0</v>
      </c>
      <c r="F53" s="24" t="e">
        <f>'Штатное расписание'!F47+'Штатное расписание'!F74</f>
        <v>#DIV/0!</v>
      </c>
      <c r="G53" s="24">
        <f>'Штатное расписание'!G47+'Штатное расписание'!G74</f>
        <v>0</v>
      </c>
      <c r="H53" s="24" t="e">
        <f>'Штатное расписание'!H47+'Штатное расписание'!H74</f>
        <v>#DIV/0!</v>
      </c>
      <c r="I53" s="389">
        <f>'Штатное расписание'!I51</f>
        <v>0</v>
      </c>
      <c r="J53" s="24"/>
      <c r="K53" s="24"/>
      <c r="L53" s="107" t="e">
        <f t="shared" si="0"/>
        <v>#DIV/0!</v>
      </c>
      <c r="M53" s="418"/>
    </row>
    <row r="54" spans="1:13" ht="15" hidden="1">
      <c r="A54" s="417"/>
      <c r="B54" s="381"/>
      <c r="C54" s="45" t="s">
        <v>118</v>
      </c>
      <c r="D54" s="24"/>
      <c r="E54" s="24"/>
      <c r="F54" s="24"/>
      <c r="G54" s="157">
        <f>'Штатное расписание'!G52</f>
        <v>0</v>
      </c>
      <c r="H54" s="24"/>
      <c r="I54" s="389">
        <f>'Штатное расписание'!I52</f>
        <v>0</v>
      </c>
      <c r="J54" s="24"/>
      <c r="K54" s="24"/>
      <c r="L54" s="107">
        <f t="shared" si="0"/>
        <v>0</v>
      </c>
      <c r="M54" s="418"/>
    </row>
    <row r="55" spans="1:13" ht="15">
      <c r="A55" s="417"/>
      <c r="B55" s="381"/>
      <c r="C55" s="45" t="s">
        <v>7</v>
      </c>
      <c r="D55" s="24">
        <f>'Штатное расписание'!D49+'Штатное расписание'!D76</f>
        <v>0</v>
      </c>
      <c r="E55" s="24">
        <f>'Штатное расписание'!E49+'Штатное расписание'!E76</f>
        <v>0</v>
      </c>
      <c r="F55" s="24">
        <f>'Штатное расписание'!F49+'Штатное расписание'!F76</f>
        <v>0</v>
      </c>
      <c r="G55" s="24">
        <f>'Штатное расписание'!G49+'Штатное расписание'!G76</f>
        <v>0</v>
      </c>
      <c r="H55" s="24"/>
      <c r="I55" s="389">
        <f>'Штатное расписание'!I53</f>
        <v>0</v>
      </c>
      <c r="J55" s="24"/>
      <c r="K55" s="24"/>
      <c r="L55" s="107">
        <f t="shared" si="0"/>
        <v>0</v>
      </c>
      <c r="M55" s="418"/>
    </row>
    <row r="56" spans="1:14" ht="15">
      <c r="A56" s="417"/>
      <c r="B56" s="381"/>
      <c r="C56" s="45" t="s">
        <v>52</v>
      </c>
      <c r="D56" s="24">
        <f>'Штатное расписание'!D54</f>
        <v>0</v>
      </c>
      <c r="E56" s="24">
        <f>'Штатное расписание'!E54</f>
        <v>0</v>
      </c>
      <c r="F56" s="24">
        <f>'Штатное расписание'!F54</f>
        <v>0</v>
      </c>
      <c r="G56" s="24">
        <f>'Штатное расписание'!G54</f>
        <v>0</v>
      </c>
      <c r="H56" s="24">
        <f>'Штатное расписание'!H54</f>
        <v>0</v>
      </c>
      <c r="I56" s="24">
        <f>'Штатное расписание'!I54</f>
        <v>0</v>
      </c>
      <c r="J56" s="24">
        <f>'Штатное расписание'!J54</f>
        <v>0</v>
      </c>
      <c r="K56" s="24">
        <f>'Штатное расписание'!K54</f>
        <v>0</v>
      </c>
      <c r="L56" s="107">
        <f t="shared" si="0"/>
        <v>0</v>
      </c>
      <c r="M56" s="418"/>
      <c r="N56" s="1"/>
    </row>
    <row r="57" spans="1:14" ht="15">
      <c r="A57" s="417"/>
      <c r="B57" s="381"/>
      <c r="C57" s="45" t="s">
        <v>18</v>
      </c>
      <c r="D57" s="24">
        <f>'Штатное расписание'!D46+'Штатное расписание'!D78</f>
        <v>0</v>
      </c>
      <c r="E57" s="24">
        <f>'Штатное расписание'!E46+'Штатное расписание'!E78</f>
        <v>0</v>
      </c>
      <c r="F57" s="24">
        <f>'Штатное расписание'!F46+'Штатное расписание'!F78</f>
        <v>0</v>
      </c>
      <c r="G57" s="24">
        <f>'Штатное расписание'!G46+'Штатное расписание'!G78</f>
        <v>0</v>
      </c>
      <c r="H57" s="24">
        <f>'Штатное расписание'!H46+'Штатное расписание'!H78</f>
        <v>0</v>
      </c>
      <c r="I57" s="389">
        <f>'Штатное расписание'!I55</f>
        <v>0</v>
      </c>
      <c r="J57" s="24"/>
      <c r="K57" s="24"/>
      <c r="L57" s="107">
        <f t="shared" si="0"/>
        <v>0</v>
      </c>
      <c r="M57" s="418"/>
      <c r="N57" s="1"/>
    </row>
    <row r="58" spans="1:14" ht="15.75" thickBot="1">
      <c r="A58" s="417"/>
      <c r="B58" s="397"/>
      <c r="C58" s="398" t="s">
        <v>53</v>
      </c>
      <c r="D58" s="24">
        <f>'Штатное расписание'!D47+'Штатное расписание'!D79</f>
        <v>0</v>
      </c>
      <c r="E58" s="24">
        <f>'Штатное расписание'!E47+'Штатное расписание'!E79</f>
        <v>0</v>
      </c>
      <c r="F58" s="24">
        <f>'Штатное расписание'!F47+'Штатное расписание'!F79</f>
        <v>0</v>
      </c>
      <c r="G58" s="24">
        <f>'Штатное расписание'!G47+'Штатное расписание'!G79</f>
        <v>0</v>
      </c>
      <c r="H58" s="24">
        <f>'Штатное расписание'!H47+'Штатное расписание'!H79</f>
        <v>0</v>
      </c>
      <c r="I58" s="24">
        <f>'Штатное расписание'!I47+'Штатное расписание'!I79</f>
        <v>0</v>
      </c>
      <c r="J58" s="24">
        <f>'Штатное расписание'!J47+'Штатное расписание'!J79</f>
        <v>0</v>
      </c>
      <c r="K58" s="24">
        <f>'Штатное расписание'!K47+'Штатное расписание'!K79</f>
        <v>0</v>
      </c>
      <c r="L58" s="107">
        <f t="shared" si="0"/>
        <v>0</v>
      </c>
      <c r="M58" s="418"/>
      <c r="N58" s="399"/>
    </row>
    <row r="59" spans="1:14" ht="15.75" thickBot="1">
      <c r="A59" s="424"/>
      <c r="B59" s="484" t="s">
        <v>11</v>
      </c>
      <c r="C59" s="485"/>
      <c r="D59" s="341">
        <f>SUM(D17:D58)-D23</f>
        <v>0</v>
      </c>
      <c r="E59" s="341">
        <f>SUM(E17:E58)</f>
        <v>0</v>
      </c>
      <c r="F59" s="341" t="e">
        <f aca="true" t="shared" si="1" ref="F59:K59">SUM(F17:F58)</f>
        <v>#DIV/0!</v>
      </c>
      <c r="G59" s="341">
        <f t="shared" si="1"/>
        <v>0</v>
      </c>
      <c r="H59" s="341" t="e">
        <f t="shared" si="1"/>
        <v>#DIV/0!</v>
      </c>
      <c r="I59" s="341">
        <f t="shared" si="1"/>
        <v>0</v>
      </c>
      <c r="J59" s="341">
        <f t="shared" si="1"/>
        <v>0</v>
      </c>
      <c r="K59" s="341">
        <f t="shared" si="1"/>
        <v>0</v>
      </c>
      <c r="L59" s="400" t="e">
        <f>SUM(L17:L58)</f>
        <v>#DIV/0!</v>
      </c>
      <c r="M59" s="425"/>
      <c r="N59" s="399" t="e">
        <f>ROUND(L60/(L62-L61)*100,3)</f>
        <v>#DIV/0!</v>
      </c>
    </row>
    <row r="60" spans="1:14" ht="18" customHeight="1">
      <c r="A60" s="417"/>
      <c r="B60" s="401" t="s">
        <v>61</v>
      </c>
      <c r="C60" s="401"/>
      <c r="D60" s="402" t="e">
        <f>N59</f>
        <v>#DIV/0!</v>
      </c>
      <c r="E60" s="401" t="s">
        <v>60</v>
      </c>
      <c r="F60" s="401"/>
      <c r="G60" s="401"/>
      <c r="H60" s="401"/>
      <c r="I60" s="401"/>
      <c r="J60" s="401"/>
      <c r="K60" s="403"/>
      <c r="L60" s="404" t="e">
        <f>'Штатное расписание'!L81</f>
        <v>#DIV/0!</v>
      </c>
      <c r="M60" s="425"/>
      <c r="N60" s="130"/>
    </row>
    <row r="61" spans="1:14" ht="17.25" customHeight="1" thickBot="1">
      <c r="A61" s="417"/>
      <c r="B61" s="623" t="s">
        <v>35</v>
      </c>
      <c r="C61" s="623"/>
      <c r="D61" s="623"/>
      <c r="E61" s="623"/>
      <c r="F61" s="623"/>
      <c r="G61" s="623"/>
      <c r="H61" s="623"/>
      <c r="I61" s="623"/>
      <c r="J61" s="623"/>
      <c r="K61" s="624"/>
      <c r="L61" s="405">
        <f>'Штатное расписание'!L82</f>
        <v>0</v>
      </c>
      <c r="M61" s="425"/>
      <c r="N61" s="130"/>
    </row>
    <row r="62" spans="1:14" ht="15" customHeight="1" thickBot="1">
      <c r="A62" s="417"/>
      <c r="B62" s="484" t="s">
        <v>121</v>
      </c>
      <c r="C62" s="485"/>
      <c r="D62" s="406"/>
      <c r="E62" s="406"/>
      <c r="F62" s="406"/>
      <c r="G62" s="406"/>
      <c r="H62" s="406"/>
      <c r="I62" s="406"/>
      <c r="J62" s="406"/>
      <c r="K62" s="407"/>
      <c r="L62" s="408" t="e">
        <f>L59+L60+L61</f>
        <v>#DIV/0!</v>
      </c>
      <c r="M62" s="437"/>
      <c r="N62" s="130"/>
    </row>
    <row r="63" spans="1:14" ht="15" customHeight="1">
      <c r="A63" s="417"/>
      <c r="B63" s="635" t="s">
        <v>63</v>
      </c>
      <c r="C63" s="636"/>
      <c r="D63" s="636"/>
      <c r="E63" s="636"/>
      <c r="F63" s="636"/>
      <c r="G63" s="636"/>
      <c r="H63" s="636"/>
      <c r="I63" s="636"/>
      <c r="J63" s="636"/>
      <c r="K63" s="636"/>
      <c r="L63" s="346">
        <f>'Штатное расписание'!L84</f>
        <v>0</v>
      </c>
      <c r="M63" s="52"/>
      <c r="N63" s="1"/>
    </row>
    <row r="64" spans="1:14" ht="15" customHeight="1">
      <c r="A64" s="417"/>
      <c r="B64" s="614" t="s">
        <v>122</v>
      </c>
      <c r="C64" s="614"/>
      <c r="D64" s="439"/>
      <c r="E64" s="439"/>
      <c r="F64" s="439"/>
      <c r="G64" s="439"/>
      <c r="H64" s="439"/>
      <c r="I64" s="439"/>
      <c r="J64" s="439"/>
      <c r="K64" s="439"/>
      <c r="L64" s="438">
        <f>'Штатное расписание'!L85</f>
        <v>0</v>
      </c>
      <c r="M64" s="52"/>
      <c r="N64" s="1"/>
    </row>
    <row r="65" spans="1:13" s="153" customFormat="1" ht="30.75" customHeight="1" thickBot="1">
      <c r="A65" s="343"/>
      <c r="B65" s="615" t="s">
        <v>138</v>
      </c>
      <c r="C65" s="616"/>
      <c r="D65" s="352">
        <f>'Штатное расписание'!D86</f>
        <v>0.5</v>
      </c>
      <c r="E65" s="409">
        <f>'Штатное расписание'!E86</f>
        <v>0</v>
      </c>
      <c r="F65" s="409">
        <f>'Штатное расписание'!F86</f>
        <v>0</v>
      </c>
      <c r="G65" s="409">
        <f>'Штатное расписание'!G86</f>
        <v>0</v>
      </c>
      <c r="H65" s="409">
        <f>'Штатное расписание'!H86</f>
        <v>0</v>
      </c>
      <c r="I65" s="409">
        <f>'Штатное расписание'!I86</f>
        <v>0</v>
      </c>
      <c r="J65" s="409">
        <f>'Штатное расписание'!J86</f>
        <v>0</v>
      </c>
      <c r="K65" s="409">
        <f>'Штатное расписание'!K86</f>
        <v>0</v>
      </c>
      <c r="L65" s="354">
        <f>'Штатное расписание'!L86</f>
        <v>0</v>
      </c>
      <c r="M65" s="355"/>
    </row>
    <row r="66" spans="1:14" ht="15.75" thickBot="1">
      <c r="A66" s="426"/>
      <c r="B66" s="484" t="s">
        <v>36</v>
      </c>
      <c r="C66" s="485"/>
      <c r="D66" s="341">
        <f>D59+D65</f>
        <v>0.5</v>
      </c>
      <c r="E66" s="410"/>
      <c r="F66" s="411"/>
      <c r="G66" s="411"/>
      <c r="H66" s="411"/>
      <c r="I66" s="411"/>
      <c r="J66" s="411"/>
      <c r="K66" s="411"/>
      <c r="L66" s="412" t="e">
        <f>L59+L60+L61+L63+L64+L65</f>
        <v>#DIV/0!</v>
      </c>
      <c r="M66" s="427"/>
      <c r="N66" s="1"/>
    </row>
    <row r="69" spans="5:14" ht="15">
      <c r="E69" s="413"/>
      <c r="M69" s="1"/>
      <c r="N69" s="1"/>
    </row>
    <row r="71" spans="2:14" ht="15">
      <c r="B71" s="414"/>
      <c r="C71" s="414"/>
      <c r="D71" s="415"/>
      <c r="M71" s="1"/>
      <c r="N71" s="1"/>
    </row>
    <row r="72" spans="3:14" ht="15">
      <c r="C72" s="1" t="s">
        <v>74</v>
      </c>
      <c r="D72" s="67" t="s">
        <v>1</v>
      </c>
      <c r="E72" s="1" t="s">
        <v>94</v>
      </c>
      <c r="F72" s="637"/>
      <c r="G72" s="637"/>
      <c r="M72" s="1"/>
      <c r="N72" s="1"/>
    </row>
    <row r="73" spans="4:14" ht="21" customHeight="1">
      <c r="D73" s="2" t="s">
        <v>76</v>
      </c>
      <c r="E73" s="3" t="s">
        <v>77</v>
      </c>
      <c r="F73" s="571" t="s">
        <v>78</v>
      </c>
      <c r="G73" s="571"/>
      <c r="M73" s="1"/>
      <c r="N73" s="1"/>
    </row>
    <row r="74" spans="2:14" ht="18.75" customHeight="1">
      <c r="B74" s="4"/>
      <c r="C74" s="4"/>
      <c r="D74" s="5"/>
      <c r="E74" s="1"/>
      <c r="J74" s="416"/>
      <c r="M74" s="1"/>
      <c r="N74" s="1"/>
    </row>
    <row r="75" spans="2:14" ht="18.75" customHeight="1">
      <c r="B75" s="4"/>
      <c r="C75" s="6" t="s">
        <v>32</v>
      </c>
      <c r="D75" s="571" t="s">
        <v>75</v>
      </c>
      <c r="E75" s="571"/>
      <c r="F75" s="638"/>
      <c r="G75" s="638"/>
      <c r="M75" s="1"/>
      <c r="N75" s="1"/>
    </row>
    <row r="76" spans="2:14" ht="17.25" customHeight="1">
      <c r="B76" s="4"/>
      <c r="C76" s="7"/>
      <c r="D76" s="571" t="s">
        <v>77</v>
      </c>
      <c r="E76" s="571"/>
      <c r="F76" s="571" t="s">
        <v>78</v>
      </c>
      <c r="G76" s="571"/>
      <c r="M76" s="1"/>
      <c r="N76" s="1"/>
    </row>
  </sheetData>
  <sheetProtection/>
  <mergeCells count="32">
    <mergeCell ref="E22:E23"/>
    <mergeCell ref="K22:K23"/>
    <mergeCell ref="L22:L23"/>
    <mergeCell ref="B62:C62"/>
    <mergeCell ref="D76:E76"/>
    <mergeCell ref="F76:G76"/>
    <mergeCell ref="B63:K63"/>
    <mergeCell ref="B66:C66"/>
    <mergeCell ref="F72:G72"/>
    <mergeCell ref="F73:G73"/>
    <mergeCell ref="D75:E75"/>
    <mergeCell ref="F75:G75"/>
    <mergeCell ref="D14:D15"/>
    <mergeCell ref="E14:E15"/>
    <mergeCell ref="F14:K14"/>
    <mergeCell ref="B59:C59"/>
    <mergeCell ref="B61:K61"/>
    <mergeCell ref="M22:M23"/>
    <mergeCell ref="L14:L15"/>
    <mergeCell ref="M14:M15"/>
    <mergeCell ref="B22:B23"/>
    <mergeCell ref="C22:C23"/>
    <mergeCell ref="H11:L11"/>
    <mergeCell ref="B64:C64"/>
    <mergeCell ref="B65:C65"/>
    <mergeCell ref="C5:H5"/>
    <mergeCell ref="F8:G8"/>
    <mergeCell ref="F9:G9"/>
    <mergeCell ref="H10:M10"/>
    <mergeCell ref="C12:E12"/>
    <mergeCell ref="A14:B14"/>
    <mergeCell ref="C14:C15"/>
  </mergeCells>
  <printOptions/>
  <pageMargins left="0" right="0" top="0" bottom="0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Шкляр Елена Станиславовна</dc:creator>
  <cp:keywords/>
  <dc:description/>
  <cp:lastModifiedBy>Краснер Вячеслав Сергеевич</cp:lastModifiedBy>
  <cp:lastPrinted>2023-04-19T08:49:17Z</cp:lastPrinted>
  <dcterms:created xsi:type="dcterms:W3CDTF">2013-10-02T08:38:33Z</dcterms:created>
  <dcterms:modified xsi:type="dcterms:W3CDTF">2024-03-12T07:12:27Z</dcterms:modified>
  <cp:category/>
  <cp:version/>
  <cp:contentType/>
  <cp:contentStatus/>
</cp:coreProperties>
</file>