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75" tabRatio="736" firstSheet="2" activeTab="5"/>
  </bookViews>
  <sheets>
    <sheet name="20111" sheetId="1" state="hidden" r:id="rId1"/>
    <sheet name="черновой вариант" sheetId="2" state="hidden" r:id="rId2"/>
    <sheet name="АП" sheetId="3" r:id="rId3"/>
    <sheet name="Медики" sheetId="4" r:id="rId4"/>
    <sheet name="УВП" sheetId="5" r:id="rId5"/>
    <sheet name="ОП" sheetId="6" r:id="rId6"/>
    <sheet name="ПП" sheetId="7" r:id="rId7"/>
    <sheet name="ПП служба сопровождения " sheetId="8" r:id="rId8"/>
  </sheets>
  <definedNames>
    <definedName name="_xlnm._FilterDatabase" localSheetId="5" hidden="1">'ОП'!$L$1:$L$61</definedName>
    <definedName name="_xlnm._FilterDatabase" localSheetId="6" hidden="1">'ПП'!$Q$1:$Q$45</definedName>
  </definedNames>
  <calcPr fullCalcOnLoad="1"/>
</workbook>
</file>

<file path=xl/sharedStrings.xml><?xml version="1.0" encoding="utf-8"?>
<sst xmlns="http://schemas.openxmlformats.org/spreadsheetml/2006/main" count="721" uniqueCount="285">
  <si>
    <t>СубКОСГУ</t>
  </si>
  <si>
    <t xml:space="preserve">Наименование расходов </t>
  </si>
  <si>
    <t>Единица измерения</t>
  </si>
  <si>
    <t>Объем месячной потребности</t>
  </si>
  <si>
    <t xml:space="preserve">Нормативные затраты  на 2012 год, всего </t>
  </si>
  <si>
    <t>в том числе</t>
  </si>
  <si>
    <t>Примечание</t>
  </si>
  <si>
    <t>нормативные затраты непосредственно связанные с оказанием муниципальной услуги  (прямые затраты)</t>
  </si>
  <si>
    <t>нормативные затраты на общехозяйственные нужды (косвенные затраты)</t>
  </si>
  <si>
    <t>непосредственно оказывающих услуги</t>
  </si>
  <si>
    <t>х</t>
  </si>
  <si>
    <t>административно – управленческого и прочего вспомогательного персонала</t>
  </si>
  <si>
    <t>Начисления на выплаты по оплате труда всего, в т.ч.,</t>
  </si>
  <si>
    <t>Услуги связи</t>
  </si>
  <si>
    <t>Транспортные услуги</t>
  </si>
  <si>
    <t xml:space="preserve">Прочие затраты на общехозяйственные нужды всего, </t>
  </si>
  <si>
    <t>компенсация на приобретение методлитературы</t>
  </si>
  <si>
    <t>Итого:</t>
  </si>
  <si>
    <t>Коммунальные услуги, в т.ч.</t>
  </si>
  <si>
    <t>теплоэнергия</t>
  </si>
  <si>
    <t>электроэнергия</t>
  </si>
  <si>
    <t>водоснабжение</t>
  </si>
  <si>
    <t>ТО, в т.ч.,</t>
  </si>
  <si>
    <t>средств пожарной сигнализации</t>
  </si>
  <si>
    <t>средств охранной сигнализации</t>
  </si>
  <si>
    <t>Ремонт зданий и сооружений</t>
  </si>
  <si>
    <t>Текущее содержание, в т. ч</t>
  </si>
  <si>
    <t>вывод ТБО</t>
  </si>
  <si>
    <t>дез. работы</t>
  </si>
  <si>
    <t xml:space="preserve">утилизация ТБО  </t>
  </si>
  <si>
    <t>аттестация,  медосмотр   и.т.д.</t>
  </si>
  <si>
    <t>Налоги (земельный налог,  налог на имущество, налог на загрязнение окружающей среды)</t>
  </si>
  <si>
    <t>Оплата труда  работников всего, в т.ч</t>
  </si>
  <si>
    <t>-</t>
  </si>
  <si>
    <t>корма</t>
  </si>
  <si>
    <t>001.07.19</t>
  </si>
  <si>
    <t>001.02.00</t>
  </si>
  <si>
    <t>001.07.03</t>
  </si>
  <si>
    <t>001.05.00</t>
  </si>
  <si>
    <t>001.06.00</t>
  </si>
  <si>
    <t>ГСМ</t>
  </si>
  <si>
    <t>001.04.00</t>
  </si>
  <si>
    <t>медикаменты для лошадей</t>
  </si>
  <si>
    <t>001.10.00</t>
  </si>
  <si>
    <t>001.11.00</t>
  </si>
  <si>
    <t>001.12.00</t>
  </si>
  <si>
    <t>охран сторожевой пост</t>
  </si>
  <si>
    <t>пультовая охрана</t>
  </si>
  <si>
    <t xml:space="preserve">охран  </t>
  </si>
  <si>
    <t>страхование автогражданской</t>
  </si>
  <si>
    <t>001.03.02</t>
  </si>
  <si>
    <t>001.03.06</t>
  </si>
  <si>
    <t>Пособие по уходу за ребенком до 3х лет</t>
  </si>
  <si>
    <t>002.09.00</t>
  </si>
  <si>
    <t>медосмотр</t>
  </si>
  <si>
    <t>Обслуживание программы "Налоговая отчетность</t>
  </si>
  <si>
    <t>Обслуживание программы 1С</t>
  </si>
  <si>
    <t>Обслуживание программы Гарант</t>
  </si>
  <si>
    <t>газ оборудования</t>
  </si>
  <si>
    <t>вывоз жидких нечистот</t>
  </si>
  <si>
    <t>охрана сторожевой пост</t>
  </si>
  <si>
    <t>вывоз ТБО</t>
  </si>
  <si>
    <t>востановление и заправка картриджей</t>
  </si>
  <si>
    <t>противоклещевая обработка</t>
  </si>
  <si>
    <t>анализ фуража</t>
  </si>
  <si>
    <t>повышение квалификации</t>
  </si>
  <si>
    <t>заправка огнетушителей</t>
  </si>
  <si>
    <t>канцтовары</t>
  </si>
  <si>
    <t>хозтовары</t>
  </si>
  <si>
    <t>ковочный инвентарь</t>
  </si>
  <si>
    <t>запчасти</t>
  </si>
  <si>
    <t>спецодежда</t>
  </si>
  <si>
    <t>Ветеринарные услуги</t>
  </si>
  <si>
    <t>Утилизация люминисцентных ламп</t>
  </si>
  <si>
    <t>Ремонт пожарных гидрантов</t>
  </si>
  <si>
    <t>Ремонт автотранспортных средств</t>
  </si>
  <si>
    <t>Ремонт компьютерной техники</t>
  </si>
  <si>
    <t>аттестация рабочих мест</t>
  </si>
  <si>
    <t>Проживание в дни соревнований</t>
  </si>
  <si>
    <t>Суточные в дни соревнований</t>
  </si>
  <si>
    <t>Проезд спорсменов</t>
  </si>
  <si>
    <r>
      <t xml:space="preserve">Количество учащихся, утвержденных в муниципальном задании    </t>
    </r>
    <r>
      <rPr>
        <u val="single"/>
        <sz val="10"/>
        <color indexed="8"/>
        <rFont val="Arial Cyr"/>
        <family val="0"/>
      </rPr>
      <t xml:space="preserve">   250  </t>
    </r>
    <r>
      <rPr>
        <sz val="10"/>
        <color theme="1"/>
        <rFont val="Arial Cyr"/>
        <family val="2"/>
      </rPr>
      <t xml:space="preserve"> чел</t>
    </r>
  </si>
  <si>
    <t>1. Нормативные затраты на оказание муниципальной услуги:</t>
  </si>
  <si>
    <r>
      <t xml:space="preserve">Норматив затрат на оказание муниципальной услуги на 1 человека на 2012 год </t>
    </r>
    <r>
      <rPr>
        <u val="single"/>
        <sz val="10"/>
        <color indexed="8"/>
        <rFont val="Arial Cyr"/>
        <family val="0"/>
      </rPr>
      <t xml:space="preserve">    81109,00 </t>
    </r>
    <r>
      <rPr>
        <sz val="10"/>
        <color indexed="8"/>
        <rFont val="Arial Cyr"/>
        <family val="0"/>
      </rPr>
      <t xml:space="preserve"> рублей</t>
    </r>
  </si>
  <si>
    <t>2. Затраты на содержание недвижимого имущества и особо ценного имущества:</t>
  </si>
  <si>
    <t>Процент нормативных затрат на содержание недвижимого имущества и особо ценного имущества, применяемого для расчета субсидии за счет городского бюджета</t>
  </si>
  <si>
    <t>3. Объем субсидии на выполнение муниципального задания на 2012 год составляет</t>
  </si>
  <si>
    <t>001.07.01</t>
  </si>
  <si>
    <t>Расчет субсидии                                                                                                                                                                                              автономного учреждения дополнительного образования на финансовое обеспечение выполнения муниципального задания                       на 2012 год  МАОУ ДОД СДЮСШОР № 21</t>
  </si>
  <si>
    <t>Противопожарная обработка деревянных конструкций</t>
  </si>
  <si>
    <t>медикаменты для людей</t>
  </si>
  <si>
    <t>Приобретение инвентаря, в т.ч спортивного</t>
  </si>
  <si>
    <t>Итого</t>
  </si>
  <si>
    <t>Группа образовательного учреждения по оплате труда - первая</t>
  </si>
  <si>
    <t>Ф.И.О.</t>
  </si>
  <si>
    <t>Наименование должности</t>
  </si>
  <si>
    <t>Кол-во ставок</t>
  </si>
  <si>
    <t>Базовый оклад</t>
  </si>
  <si>
    <t>Коэф. в зависимости от группы</t>
  </si>
  <si>
    <t>Коэф. в зависимости от занимаемой должности</t>
  </si>
  <si>
    <t>Должностной оклад с учетом всех коэф.</t>
  </si>
  <si>
    <t>Должностной оклад с учетом всех коэф.с округлением</t>
  </si>
  <si>
    <t xml:space="preserve">Коэф. специфики работы </t>
  </si>
  <si>
    <t>Оплата по нагрузке</t>
  </si>
  <si>
    <t>высшая</t>
  </si>
  <si>
    <t>Уровень образования</t>
  </si>
  <si>
    <t>категория</t>
  </si>
  <si>
    <t xml:space="preserve">Базовый оклад </t>
  </si>
  <si>
    <t>коэф. стажа работы</t>
  </si>
  <si>
    <t>коэф. напряженности</t>
  </si>
  <si>
    <t>Коэф. Квалифик. Категории</t>
  </si>
  <si>
    <t>Должностной оклад с коэф.</t>
  </si>
  <si>
    <t>Должностной оклад с коэф. С округлением (в ручную)</t>
  </si>
  <si>
    <t>Повышающий коэфициент</t>
  </si>
  <si>
    <t>первая</t>
  </si>
  <si>
    <t>вакансия</t>
  </si>
  <si>
    <t>высшее</t>
  </si>
  <si>
    <t>воспитатель</t>
  </si>
  <si>
    <t>Мед.стаж</t>
  </si>
  <si>
    <t>ФИО</t>
  </si>
  <si>
    <t>Кол-во занятых ставок</t>
  </si>
  <si>
    <t>Квалификационный уровень</t>
  </si>
  <si>
    <t>мл.воспитатель</t>
  </si>
  <si>
    <t>подсобный рабочий</t>
  </si>
  <si>
    <t>повар</t>
  </si>
  <si>
    <t xml:space="preserve">повар </t>
  </si>
  <si>
    <t>кладовщик</t>
  </si>
  <si>
    <t>маш.по стирке белья</t>
  </si>
  <si>
    <t>дворник</t>
  </si>
  <si>
    <t>слесарь-сантехник</t>
  </si>
  <si>
    <t>Всего по УВП</t>
  </si>
  <si>
    <t>Руководитель</t>
  </si>
  <si>
    <t>Главный бухгалтер</t>
  </si>
  <si>
    <t>Приложение 4</t>
  </si>
  <si>
    <t>Коэф. квалификационной категории  или стажа</t>
  </si>
  <si>
    <t>административный персонал</t>
  </si>
  <si>
    <t>учебно-воспитательный персонал</t>
  </si>
  <si>
    <t>ВСЕГО</t>
  </si>
  <si>
    <t>Должностной оклад с коэф. с округлением (в ручную)</t>
  </si>
  <si>
    <t>медицинский персонал</t>
  </si>
  <si>
    <t xml:space="preserve">Коэффициент группы </t>
  </si>
  <si>
    <t xml:space="preserve">Квалификационный уровень </t>
  </si>
  <si>
    <t>Коэф. специф.</t>
  </si>
  <si>
    <t>Должностной оклад с коэф. спец</t>
  </si>
  <si>
    <t>обслуживающий персонал</t>
  </si>
  <si>
    <t>Директор</t>
  </si>
  <si>
    <t>УВП</t>
  </si>
  <si>
    <t>%</t>
  </si>
  <si>
    <t>Сумма</t>
  </si>
  <si>
    <t>ставки</t>
  </si>
  <si>
    <t>врач-педиатр</t>
  </si>
  <si>
    <t>Итого врач- специалист</t>
  </si>
  <si>
    <t>Итого медсестра</t>
  </si>
  <si>
    <t>Итого медсестра по питанию</t>
  </si>
  <si>
    <t>Итого УВП мед. персонала</t>
  </si>
  <si>
    <t>библиотекарь</t>
  </si>
  <si>
    <t>Зам. дир. по УВР</t>
  </si>
  <si>
    <t>Зам. дир. по АХР</t>
  </si>
  <si>
    <t>педагог-организатор</t>
  </si>
  <si>
    <t>инструктор по труду</t>
  </si>
  <si>
    <t>кастелянша</t>
  </si>
  <si>
    <t>водитель автомобиля</t>
  </si>
  <si>
    <t>парикмахер</t>
  </si>
  <si>
    <t>Итого медсестра ФИЗО</t>
  </si>
  <si>
    <t>врач-невропатолог</t>
  </si>
  <si>
    <t>вред. условия</t>
  </si>
  <si>
    <t>10-15 лет</t>
  </si>
  <si>
    <t>Основная часть ФОТб-</t>
  </si>
  <si>
    <t>Кол-во часов</t>
  </si>
  <si>
    <t>Должностной оклад с учетом коэф.</t>
  </si>
  <si>
    <t>Должностной оклад с округлением</t>
  </si>
  <si>
    <t>Должностной оклад с коэф. специф.</t>
  </si>
  <si>
    <t>педагог-психолог</t>
  </si>
  <si>
    <t>ср. проф</t>
  </si>
  <si>
    <t>музыкальный руководитель</t>
  </si>
  <si>
    <t xml:space="preserve">воспитатель </t>
  </si>
  <si>
    <t>Всего:</t>
  </si>
  <si>
    <t>социальный  педагог</t>
  </si>
  <si>
    <t>Итого по музыкальному руководителю</t>
  </si>
  <si>
    <t>Итого по воспитателю</t>
  </si>
  <si>
    <t>Итого по педагогу-психологу</t>
  </si>
  <si>
    <t>Итого по инструктору по труду</t>
  </si>
  <si>
    <t>Главный  бухгалтер</t>
  </si>
  <si>
    <t>педагог дополнит.образования</t>
  </si>
  <si>
    <t>Педагогический стаж на 01.09.2014</t>
  </si>
  <si>
    <t>Должность</t>
  </si>
  <si>
    <t>Категория</t>
  </si>
  <si>
    <t>Коэф. стажа работы</t>
  </si>
  <si>
    <t>Коэф. напряженности</t>
  </si>
  <si>
    <t>Коэффиц. специф. работы</t>
  </si>
  <si>
    <t>Коэф.  квал. катег</t>
  </si>
  <si>
    <t>Коэф. уровня образования</t>
  </si>
  <si>
    <t>Итого по педагогу- организатору</t>
  </si>
  <si>
    <t>Итого по социальному педагогу</t>
  </si>
  <si>
    <t>Итого по педагогу дополнительного образования</t>
  </si>
  <si>
    <t>водитель автобуса</t>
  </si>
  <si>
    <t>работников муниципального учреждения детского дома – центра педагогической, медицинской и социальной помощи семье "Чайка"</t>
  </si>
  <si>
    <t>воспитатель приемно-карантин. отд.</t>
  </si>
  <si>
    <t>медсестра по массажу</t>
  </si>
  <si>
    <t>Итого медсестра по массажу</t>
  </si>
  <si>
    <t>секретарь (делопроизводитель)</t>
  </si>
  <si>
    <t>учитель-логопед</t>
  </si>
  <si>
    <t>Итого по учителю-логопеду</t>
  </si>
  <si>
    <t>техник</t>
  </si>
  <si>
    <t>дезинфектор</t>
  </si>
  <si>
    <t>юрисконсульт</t>
  </si>
  <si>
    <t xml:space="preserve">Итого мл.мед.сестра </t>
  </si>
  <si>
    <t>ОП</t>
  </si>
  <si>
    <t>Педагогический персонал</t>
  </si>
  <si>
    <t>ПП</t>
  </si>
  <si>
    <t>Заведующий ПКО</t>
  </si>
  <si>
    <t>Гл.бухгалтер</t>
  </si>
  <si>
    <t>Морозов А.П.</t>
  </si>
  <si>
    <t>Гаврилова Л.М.</t>
  </si>
  <si>
    <t>среднее</t>
  </si>
  <si>
    <t>Кусакин М.Е.</t>
  </si>
  <si>
    <t>Арефьева Н.А.</t>
  </si>
  <si>
    <t xml:space="preserve"> </t>
  </si>
  <si>
    <t>Итого инструктор ЛФК</t>
  </si>
  <si>
    <t>Итого по «бухгалтер»</t>
  </si>
  <si>
    <t>Итого по «секретарь-машинистка»</t>
  </si>
  <si>
    <t>Итого по «юрисконсульт»</t>
  </si>
  <si>
    <t>Итого по «библиотекарь»</t>
  </si>
  <si>
    <t>Итого по «мл. воспитатель ПКО»</t>
  </si>
  <si>
    <t>Итого по «мл. воспитатель»</t>
  </si>
  <si>
    <t>медсестра круглосуточного дежурства</t>
  </si>
  <si>
    <t>б/кат</t>
  </si>
  <si>
    <t>инструктор по лечебной физкультуре</t>
  </si>
  <si>
    <t>медсестра по ФИЗО</t>
  </si>
  <si>
    <t>медсестра по питанию</t>
  </si>
  <si>
    <t xml:space="preserve">младшая медсестра изолятора </t>
  </si>
  <si>
    <t>младший воспитатель ПКО (дн.вр.)</t>
  </si>
  <si>
    <t>младший воспитатель ПКО (ночн.вр.)</t>
  </si>
  <si>
    <t>младший воспитатель ночн.деж. групп с ОВЗ</t>
  </si>
  <si>
    <t>швея по ремонту одежды и белья</t>
  </si>
  <si>
    <t>рабочий (обувщик)</t>
  </si>
  <si>
    <t>рабочий по обсл. и тек.ремонту зданий</t>
  </si>
  <si>
    <t>электромонтер</t>
  </si>
  <si>
    <t>уборщик служебных помещений</t>
  </si>
  <si>
    <t>32 00 00</t>
  </si>
  <si>
    <r>
      <t xml:space="preserve">Итого по </t>
    </r>
    <r>
      <rPr>
        <b/>
        <sz val="10"/>
        <color indexed="8"/>
        <rFont val="Calibri"/>
        <family val="2"/>
      </rPr>
      <t>«подсобный  рабочий»</t>
    </r>
  </si>
  <si>
    <r>
      <t xml:space="preserve">Итого по </t>
    </r>
    <r>
      <rPr>
        <b/>
        <sz val="10"/>
        <color indexed="8"/>
        <rFont val="Calibri"/>
        <family val="2"/>
      </rPr>
      <t>«повар»</t>
    </r>
  </si>
  <si>
    <r>
      <t xml:space="preserve">Итого по </t>
    </r>
    <r>
      <rPr>
        <b/>
        <sz val="10"/>
        <color indexed="8"/>
        <rFont val="Calibri"/>
        <family val="2"/>
      </rPr>
      <t>«парикмахер»</t>
    </r>
  </si>
  <si>
    <r>
      <t xml:space="preserve">Итого по </t>
    </r>
    <r>
      <rPr>
        <b/>
        <sz val="10"/>
        <color indexed="8"/>
        <rFont val="Calibri"/>
        <family val="2"/>
      </rPr>
      <t>«техник»</t>
    </r>
  </si>
  <si>
    <r>
      <t xml:space="preserve">Итого по </t>
    </r>
    <r>
      <rPr>
        <b/>
        <sz val="10"/>
        <color indexed="8"/>
        <rFont val="Calibri"/>
        <family val="2"/>
      </rPr>
      <t>«дезинфектор»</t>
    </r>
  </si>
  <si>
    <r>
      <t xml:space="preserve">Итого по </t>
    </r>
    <r>
      <rPr>
        <b/>
        <sz val="10"/>
        <color indexed="8"/>
        <rFont val="Calibri"/>
        <family val="2"/>
      </rPr>
      <t>«швея по ремонту одежды»</t>
    </r>
  </si>
  <si>
    <r>
      <t xml:space="preserve">Итого по </t>
    </r>
    <r>
      <rPr>
        <b/>
        <sz val="10"/>
        <color indexed="8"/>
        <rFont val="Calibri"/>
        <family val="2"/>
      </rPr>
      <t>«обувщик-рабочий»</t>
    </r>
  </si>
  <si>
    <r>
      <t xml:space="preserve">Итого по </t>
    </r>
    <r>
      <rPr>
        <b/>
        <sz val="10"/>
        <color indexed="8"/>
        <rFont val="Calibri"/>
        <family val="2"/>
      </rPr>
      <t>«рабочий по обсл.зданий»</t>
    </r>
  </si>
  <si>
    <r>
      <t>Итого по "</t>
    </r>
    <r>
      <rPr>
        <b/>
        <sz val="10"/>
        <color indexed="8"/>
        <rFont val="Calibri"/>
        <family val="2"/>
      </rPr>
      <t>слесарь-электромонтер"</t>
    </r>
  </si>
  <si>
    <r>
      <t xml:space="preserve">Итого по </t>
    </r>
    <r>
      <rPr>
        <b/>
        <sz val="10"/>
        <color indexed="8"/>
        <rFont val="Calibri"/>
        <family val="2"/>
      </rPr>
      <t>«слесарь-сантехник»</t>
    </r>
  </si>
  <si>
    <r>
      <t xml:space="preserve">Итого по </t>
    </r>
    <r>
      <rPr>
        <b/>
        <sz val="10"/>
        <color indexed="8"/>
        <rFont val="Calibri"/>
        <family val="2"/>
      </rPr>
      <t>«кладовщик»</t>
    </r>
  </si>
  <si>
    <r>
      <t xml:space="preserve">Итого по </t>
    </r>
    <r>
      <rPr>
        <b/>
        <sz val="10"/>
        <color indexed="8"/>
        <rFont val="Calibri"/>
        <family val="2"/>
      </rPr>
      <t>«кастелянша»</t>
    </r>
  </si>
  <si>
    <r>
      <t xml:space="preserve">Итого по </t>
    </r>
    <r>
      <rPr>
        <b/>
        <sz val="10"/>
        <color indexed="8"/>
        <rFont val="Calibri"/>
        <family val="2"/>
      </rPr>
      <t>«машинист по стирке белья»</t>
    </r>
  </si>
  <si>
    <r>
      <t xml:space="preserve">Итого по </t>
    </r>
    <r>
      <rPr>
        <b/>
        <sz val="10"/>
        <color indexed="8"/>
        <rFont val="Calibri"/>
        <family val="2"/>
      </rPr>
      <t>«водитель автобуса»</t>
    </r>
  </si>
  <si>
    <r>
      <t xml:space="preserve">Итого по </t>
    </r>
    <r>
      <rPr>
        <b/>
        <sz val="10"/>
        <color indexed="8"/>
        <rFont val="Calibri"/>
        <family val="2"/>
      </rPr>
      <t>«водитель автомобиля»</t>
    </r>
  </si>
  <si>
    <r>
      <t xml:space="preserve">Итого по </t>
    </r>
    <r>
      <rPr>
        <b/>
        <sz val="10"/>
        <color indexed="8"/>
        <rFont val="Calibri"/>
        <family val="2"/>
      </rPr>
      <t>«дворник»</t>
    </r>
  </si>
  <si>
    <r>
      <t xml:space="preserve">Итого по </t>
    </r>
    <r>
      <rPr>
        <b/>
        <sz val="10"/>
        <color indexed="8"/>
        <rFont val="Calibri"/>
        <family val="2"/>
      </rPr>
      <t>«уборщик»</t>
    </r>
  </si>
  <si>
    <t>Стаж руководящей работы</t>
  </si>
  <si>
    <t>Таблица проверки установления должностных окладов на 01.09.2019 г.</t>
  </si>
  <si>
    <t>Корнева Д.Р.</t>
  </si>
  <si>
    <t>29 00 00</t>
  </si>
  <si>
    <t>12 07 08</t>
  </si>
  <si>
    <t>16 09 18</t>
  </si>
  <si>
    <t>13 07 22</t>
  </si>
  <si>
    <t>22 11 11</t>
  </si>
  <si>
    <t>14 00 01</t>
  </si>
  <si>
    <t>34 00 00</t>
  </si>
  <si>
    <t>17 05 08</t>
  </si>
  <si>
    <t>16 04 16</t>
  </si>
  <si>
    <t>11 02 00</t>
  </si>
  <si>
    <t>30 10 08</t>
  </si>
  <si>
    <t>14 05 18</t>
  </si>
  <si>
    <t>00 08 22</t>
  </si>
  <si>
    <t>23 00 17</t>
  </si>
  <si>
    <t>Голованова А.И.</t>
  </si>
  <si>
    <t>10 03 14</t>
  </si>
  <si>
    <t>02 02 24</t>
  </si>
  <si>
    <t>2 категория</t>
  </si>
  <si>
    <t>10-00-15</t>
  </si>
  <si>
    <t>04-00-00</t>
  </si>
  <si>
    <t>Таблица проверки установления должностных окладов на 01.09.20__ г.</t>
  </si>
  <si>
    <t>Таблица проверки установления должностных окладов на 01.09.20___ г.</t>
  </si>
  <si>
    <t>Таблица проверки установления должностных окладов на 01.09.20____ г.</t>
  </si>
  <si>
    <t>Таблица проверки установления должностных окладов на 20.09.20_______ г.</t>
  </si>
  <si>
    <t>Таблица проверки установления должностных окладов на 20.09.20___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</si>
</sst>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00"/>
    <numFmt numFmtId="180" formatCode="0.0000"/>
    <numFmt numFmtId="181" formatCode="0.000"/>
    <numFmt numFmtId="182" formatCode="0.0000000"/>
    <numFmt numFmtId="183" formatCode="dd/mm/yy"/>
  </numFmts>
  <fonts count="59">
    <font>
      <sz val="10"/>
      <color theme="1"/>
      <name val="Arial Cyr"/>
      <family val="2"/>
    </font>
    <font>
      <sz val="11"/>
      <color indexed="8"/>
      <name val="Calibri"/>
      <family val="2"/>
    </font>
    <font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Arial Cyr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4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justify" vertical="top"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horizontal="center" vertical="top" wrapText="1"/>
    </xf>
    <xf numFmtId="0" fontId="53" fillId="0" borderId="15" xfId="0" applyFont="1" applyBorder="1" applyAlignment="1">
      <alignment wrapText="1"/>
    </xf>
    <xf numFmtId="0" fontId="52" fillId="0" borderId="15" xfId="0" applyFont="1" applyBorder="1" applyAlignment="1">
      <alignment horizontal="justify" vertical="top" wrapText="1"/>
    </xf>
    <xf numFmtId="0" fontId="53" fillId="0" borderId="20" xfId="0" applyFont="1" applyBorder="1" applyAlignment="1">
      <alignment wrapText="1"/>
    </xf>
    <xf numFmtId="0" fontId="52" fillId="0" borderId="21" xfId="0" applyFont="1" applyBorder="1" applyAlignment="1">
      <alignment vertical="top" wrapText="1"/>
    </xf>
    <xf numFmtId="0" fontId="52" fillId="0" borderId="22" xfId="0" applyFont="1" applyBorder="1" applyAlignment="1">
      <alignment vertical="top" wrapText="1"/>
    </xf>
    <xf numFmtId="0" fontId="52" fillId="0" borderId="23" xfId="0" applyFont="1" applyBorder="1" applyAlignment="1">
      <alignment vertical="top" wrapText="1"/>
    </xf>
    <xf numFmtId="0" fontId="52" fillId="0" borderId="23" xfId="0" applyFont="1" applyBorder="1" applyAlignment="1">
      <alignment horizontal="justify" vertical="top" wrapText="1"/>
    </xf>
    <xf numFmtId="0" fontId="52" fillId="0" borderId="23" xfId="0" applyFont="1" applyBorder="1" applyAlignment="1">
      <alignment horizontal="justify" vertical="top" wrapText="1"/>
    </xf>
    <xf numFmtId="0" fontId="52" fillId="0" borderId="24" xfId="0" applyFont="1" applyBorder="1" applyAlignment="1">
      <alignment horizontal="justify" vertical="top" wrapText="1"/>
    </xf>
    <xf numFmtId="0" fontId="52" fillId="0" borderId="18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0" fontId="52" fillId="0" borderId="15" xfId="0" applyFont="1" applyBorder="1" applyAlignment="1">
      <alignment vertical="top" wrapText="1"/>
    </xf>
    <xf numFmtId="0" fontId="53" fillId="0" borderId="15" xfId="0" applyFont="1" applyBorder="1" applyAlignment="1">
      <alignment horizontal="justify" vertical="top" wrapText="1"/>
    </xf>
    <xf numFmtId="0" fontId="52" fillId="0" borderId="26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23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172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17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2" fontId="53" fillId="0" borderId="12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1" fontId="53" fillId="0" borderId="14" xfId="0" applyNumberFormat="1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top" wrapText="1"/>
    </xf>
    <xf numFmtId="172" fontId="53" fillId="0" borderId="14" xfId="0" applyNumberFormat="1" applyFont="1" applyBorder="1" applyAlignment="1">
      <alignment horizontal="center" vertical="top" wrapText="1"/>
    </xf>
    <xf numFmtId="172" fontId="53" fillId="0" borderId="10" xfId="0" applyNumberFormat="1" applyFont="1" applyBorder="1" applyAlignment="1">
      <alignment horizontal="center" vertical="top" wrapText="1"/>
    </xf>
    <xf numFmtId="2" fontId="53" fillId="0" borderId="12" xfId="0" applyNumberFormat="1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top" wrapText="1"/>
    </xf>
    <xf numFmtId="1" fontId="52" fillId="0" borderId="12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/>
    </xf>
    <xf numFmtId="14" fontId="55" fillId="0" borderId="1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27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2" fontId="29" fillId="0" borderId="28" xfId="0" applyNumberFormat="1" applyFont="1" applyFill="1" applyBorder="1" applyAlignment="1">
      <alignment horizontal="center"/>
    </xf>
    <xf numFmtId="4" fontId="29" fillId="0" borderId="28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2" fontId="28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29" xfId="0" applyFont="1" applyFill="1" applyBorder="1" applyAlignment="1">
      <alignment/>
    </xf>
    <xf numFmtId="2" fontId="5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/>
    </xf>
    <xf numFmtId="2" fontId="55" fillId="0" borderId="0" xfId="0" applyNumberFormat="1" applyFont="1" applyFill="1" applyAlignment="1">
      <alignment horizontal="center"/>
    </xf>
    <xf numFmtId="2" fontId="28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28" fillId="0" borderId="0" xfId="53" applyFont="1" applyFill="1">
      <alignment/>
      <protection/>
    </xf>
    <xf numFmtId="0" fontId="28" fillId="0" borderId="0" xfId="53" applyFont="1" applyFill="1" applyAlignment="1">
      <alignment horizontal="center"/>
      <protection/>
    </xf>
    <xf numFmtId="2" fontId="28" fillId="0" borderId="0" xfId="53" applyNumberFormat="1" applyFont="1" applyFill="1">
      <alignment/>
      <protection/>
    </xf>
    <xf numFmtId="0" fontId="29" fillId="0" borderId="0" xfId="53" applyFont="1" applyFill="1" applyAlignment="1">
      <alignment/>
      <protection/>
    </xf>
    <xf numFmtId="16" fontId="29" fillId="0" borderId="0" xfId="53" applyNumberFormat="1" applyFont="1" applyFill="1" applyAlignment="1">
      <alignment/>
      <protection/>
    </xf>
    <xf numFmtId="0" fontId="29" fillId="0" borderId="0" xfId="53" applyFont="1" applyFill="1" applyBorder="1" applyAlignment="1">
      <alignment/>
      <protection/>
    </xf>
    <xf numFmtId="0" fontId="29" fillId="0" borderId="0" xfId="53" applyFont="1" applyFill="1" applyAlignment="1">
      <alignment horizontal="left" vertical="top"/>
      <protection/>
    </xf>
    <xf numFmtId="2" fontId="29" fillId="0" borderId="0" xfId="53" applyNumberFormat="1" applyFont="1" applyFill="1" applyAlignment="1">
      <alignment/>
      <protection/>
    </xf>
    <xf numFmtId="0" fontId="29" fillId="0" borderId="30" xfId="53" applyFont="1" applyFill="1" applyBorder="1">
      <alignment/>
      <protection/>
    </xf>
    <xf numFmtId="0" fontId="28" fillId="0" borderId="31" xfId="53" applyFont="1" applyFill="1" applyBorder="1" applyAlignment="1">
      <alignment horizontal="center" vertical="center"/>
      <protection/>
    </xf>
    <xf numFmtId="0" fontId="29" fillId="0" borderId="31" xfId="53" applyFont="1" applyFill="1" applyBorder="1" applyAlignment="1">
      <alignment horizontal="center" vertical="center"/>
      <protection/>
    </xf>
    <xf numFmtId="2" fontId="29" fillId="0" borderId="31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>
      <alignment/>
      <protection/>
    </xf>
    <xf numFmtId="0" fontId="28" fillId="0" borderId="0" xfId="53" applyFont="1" applyFill="1" applyBorder="1">
      <alignment/>
      <protection/>
    </xf>
    <xf numFmtId="2" fontId="28" fillId="0" borderId="0" xfId="53" applyNumberFormat="1" applyFont="1" applyFill="1" applyBorder="1">
      <alignment/>
      <protection/>
    </xf>
    <xf numFmtId="183" fontId="28" fillId="0" borderId="10" xfId="53" applyNumberFormat="1" applyFont="1" applyFill="1" applyBorder="1" applyAlignment="1">
      <alignment horizontal="center"/>
      <protection/>
    </xf>
    <xf numFmtId="2" fontId="29" fillId="0" borderId="0" xfId="53" applyNumberFormat="1" applyFont="1" applyFill="1" applyBorder="1">
      <alignment/>
      <protection/>
    </xf>
    <xf numFmtId="0" fontId="28" fillId="0" borderId="10" xfId="53" applyFont="1" applyFill="1" applyBorder="1">
      <alignment/>
      <protection/>
    </xf>
    <xf numFmtId="0" fontId="28" fillId="0" borderId="10" xfId="53" applyFont="1" applyFill="1" applyBorder="1" applyAlignment="1">
      <alignment horizontal="center"/>
      <protection/>
    </xf>
    <xf numFmtId="0" fontId="29" fillId="0" borderId="10" xfId="53" applyFont="1" applyFill="1" applyBorder="1">
      <alignment/>
      <protection/>
    </xf>
    <xf numFmtId="2" fontId="28" fillId="0" borderId="10" xfId="53" applyNumberFormat="1" applyFont="1" applyFill="1" applyBorder="1">
      <alignment/>
      <protection/>
    </xf>
    <xf numFmtId="0" fontId="55" fillId="0" borderId="10" xfId="53" applyFont="1" applyFill="1" applyBorder="1">
      <alignment/>
      <protection/>
    </xf>
    <xf numFmtId="4" fontId="29" fillId="0" borderId="10" xfId="53" applyNumberFormat="1" applyFont="1" applyFill="1" applyBorder="1" applyAlignment="1">
      <alignment horizontal="center"/>
      <protection/>
    </xf>
    <xf numFmtId="0" fontId="28" fillId="10" borderId="1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10" xfId="53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4" fontId="28" fillId="0" borderId="10" xfId="53" applyNumberFormat="1" applyFont="1" applyFill="1" applyBorder="1">
      <alignment/>
      <protection/>
    </xf>
    <xf numFmtId="0" fontId="28" fillId="33" borderId="10" xfId="53" applyFont="1" applyFill="1" applyBorder="1" applyAlignment="1">
      <alignment horizontal="center"/>
      <protection/>
    </xf>
    <xf numFmtId="0" fontId="29" fillId="33" borderId="10" xfId="53" applyFont="1" applyFill="1" applyBorder="1">
      <alignment/>
      <protection/>
    </xf>
    <xf numFmtId="0" fontId="29" fillId="33" borderId="10" xfId="53" applyFont="1" applyFill="1" applyBorder="1" applyAlignment="1">
      <alignment horizontal="center"/>
      <protection/>
    </xf>
    <xf numFmtId="0" fontId="28" fillId="33" borderId="10" xfId="53" applyFont="1" applyFill="1" applyBorder="1">
      <alignment/>
      <protection/>
    </xf>
    <xf numFmtId="2" fontId="29" fillId="33" borderId="10" xfId="53" applyNumberFormat="1" applyFont="1" applyFill="1" applyBorder="1">
      <alignment/>
      <protection/>
    </xf>
    <xf numFmtId="2" fontId="28" fillId="33" borderId="10" xfId="53" applyNumberFormat="1" applyFont="1" applyFill="1" applyBorder="1">
      <alignment/>
      <protection/>
    </xf>
    <xf numFmtId="4" fontId="29" fillId="33" borderId="10" xfId="53" applyNumberFormat="1" applyFont="1" applyFill="1" applyBorder="1" applyAlignment="1">
      <alignment horizontal="center"/>
      <protection/>
    </xf>
    <xf numFmtId="4" fontId="29" fillId="33" borderId="10" xfId="53" applyNumberFormat="1" applyFont="1" applyFill="1" applyBorder="1">
      <alignment/>
      <protection/>
    </xf>
    <xf numFmtId="0" fontId="28" fillId="34" borderId="10" xfId="53" applyFont="1" applyFill="1" applyBorder="1" applyAlignment="1">
      <alignment horizontal="center"/>
      <protection/>
    </xf>
    <xf numFmtId="0" fontId="28" fillId="34" borderId="10" xfId="53" applyFont="1" applyFill="1" applyBorder="1">
      <alignment/>
      <protection/>
    </xf>
    <xf numFmtId="2" fontId="28" fillId="34" borderId="10" xfId="53" applyNumberFormat="1" applyFont="1" applyFill="1" applyBorder="1">
      <alignment/>
      <protection/>
    </xf>
    <xf numFmtId="4" fontId="28" fillId="33" borderId="10" xfId="53" applyNumberFormat="1" applyFont="1" applyFill="1" applyBorder="1">
      <alignment/>
      <protection/>
    </xf>
    <xf numFmtId="2" fontId="29" fillId="0" borderId="10" xfId="53" applyNumberFormat="1" applyFont="1" applyFill="1" applyBorder="1">
      <alignment/>
      <protection/>
    </xf>
    <xf numFmtId="4" fontId="29" fillId="0" borderId="10" xfId="53" applyNumberFormat="1" applyFont="1" applyFill="1" applyBorder="1">
      <alignment/>
      <protection/>
    </xf>
    <xf numFmtId="0" fontId="56" fillId="33" borderId="10" xfId="0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4" fontId="29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9" fillId="33" borderId="10" xfId="0" applyFont="1" applyFill="1" applyBorder="1" applyAlignment="1">
      <alignment horizontal="left"/>
    </xf>
    <xf numFmtId="2" fontId="29" fillId="33" borderId="1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2" fontId="29" fillId="0" borderId="10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/>
    </xf>
    <xf numFmtId="0" fontId="28" fillId="13" borderId="10" xfId="53" applyFont="1" applyFill="1" applyBorder="1">
      <alignment/>
      <protection/>
    </xf>
    <xf numFmtId="172" fontId="28" fillId="13" borderId="10" xfId="53" applyNumberFormat="1" applyFont="1" applyFill="1" applyBorder="1">
      <alignment/>
      <protection/>
    </xf>
    <xf numFmtId="0" fontId="28" fillId="13" borderId="10" xfId="53" applyFont="1" applyFill="1" applyBorder="1" applyAlignment="1">
      <alignment horizontal="center"/>
      <protection/>
    </xf>
    <xf numFmtId="0" fontId="57" fillId="34" borderId="10" xfId="53" applyFont="1" applyFill="1" applyBorder="1">
      <alignment/>
      <protection/>
    </xf>
    <xf numFmtId="0" fontId="55" fillId="13" borderId="10" xfId="53" applyFont="1" applyFill="1" applyBorder="1">
      <alignment/>
      <protection/>
    </xf>
    <xf numFmtId="2" fontId="28" fillId="13" borderId="10" xfId="53" applyNumberFormat="1" applyFont="1" applyFill="1" applyBorder="1">
      <alignment/>
      <protection/>
    </xf>
    <xf numFmtId="0" fontId="28" fillId="0" borderId="10" xfId="53" applyFont="1" applyFill="1" applyBorder="1" applyAlignment="1">
      <alignment horizontal="center" vertical="center"/>
      <protection/>
    </xf>
    <xf numFmtId="2" fontId="29" fillId="0" borderId="10" xfId="53" applyNumberFormat="1" applyFont="1" applyFill="1" applyBorder="1" applyAlignment="1">
      <alignment horizontal="center" vertical="center"/>
      <protection/>
    </xf>
    <xf numFmtId="2" fontId="29" fillId="0" borderId="10" xfId="53" applyNumberFormat="1" applyFont="1" applyFill="1" applyBorder="1" applyAlignment="1">
      <alignment horizontal="center"/>
      <protection/>
    </xf>
    <xf numFmtId="2" fontId="29" fillId="33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52" fillId="0" borderId="32" xfId="0" applyFont="1" applyBorder="1" applyAlignment="1">
      <alignment horizontal="center" vertical="top" wrapText="1"/>
    </xf>
    <xf numFmtId="0" fontId="52" fillId="0" borderId="3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52" fillId="0" borderId="23" xfId="0" applyFont="1" applyBorder="1" applyAlignment="1">
      <alignment horizontal="justify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8" fillId="0" borderId="34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52" fillId="0" borderId="35" xfId="0" applyFont="1" applyBorder="1" applyAlignment="1">
      <alignment horizontal="center" vertical="top" wrapText="1"/>
    </xf>
    <xf numFmtId="0" fontId="52" fillId="0" borderId="36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wrapText="1"/>
    </xf>
    <xf numFmtId="0" fontId="52" fillId="0" borderId="19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left" wrapText="1"/>
    </xf>
    <xf numFmtId="0" fontId="52" fillId="0" borderId="37" xfId="0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1" fontId="53" fillId="0" borderId="10" xfId="0" applyNumberFormat="1" applyFont="1" applyBorder="1" applyAlignment="1">
      <alignment horizontal="center" vertical="center" wrapText="1"/>
    </xf>
    <xf numFmtId="1" fontId="53" fillId="0" borderId="14" xfId="0" applyNumberFormat="1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8" fillId="0" borderId="34" xfId="0" applyFont="1" applyBorder="1" applyAlignment="1">
      <alignment horizontal="justify" vertical="top" wrapText="1"/>
    </xf>
    <xf numFmtId="0" fontId="58" fillId="0" borderId="24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Fill="1" applyAlignment="1">
      <alignment horizontal="right"/>
    </xf>
    <xf numFmtId="0" fontId="29" fillId="33" borderId="10" xfId="53" applyFont="1" applyFill="1" applyBorder="1">
      <alignment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horizontal="center" vertical="center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9" fillId="0" borderId="13" xfId="53" applyFont="1" applyFill="1" applyBorder="1" applyAlignment="1">
      <alignment horizontal="center" vertical="center" wrapText="1"/>
      <protection/>
    </xf>
    <xf numFmtId="2" fontId="29" fillId="0" borderId="10" xfId="53" applyNumberFormat="1" applyFont="1" applyFill="1" applyBorder="1" applyAlignment="1">
      <alignment horizontal="center" vertical="center" wrapText="1"/>
      <protection/>
    </xf>
    <xf numFmtId="2" fontId="29" fillId="0" borderId="12" xfId="53" applyNumberFormat="1" applyFont="1" applyFill="1" applyBorder="1" applyAlignment="1">
      <alignment horizontal="center" vertical="center" wrapText="1"/>
      <protection/>
    </xf>
    <xf numFmtId="0" fontId="29" fillId="0" borderId="40" xfId="53" applyFont="1" applyFill="1" applyBorder="1" applyAlignment="1">
      <alignment horizontal="center"/>
      <protection/>
    </xf>
    <xf numFmtId="0" fontId="29" fillId="0" borderId="41" xfId="53" applyFont="1" applyFill="1" applyBorder="1" applyAlignment="1">
      <alignment horizontal="center"/>
      <protection/>
    </xf>
    <xf numFmtId="0" fontId="29" fillId="0" borderId="42" xfId="53" applyFont="1" applyFill="1" applyBorder="1" applyAlignment="1">
      <alignment horizontal="center"/>
      <protection/>
    </xf>
    <xf numFmtId="0" fontId="28" fillId="0" borderId="31" xfId="53" applyFont="1" applyFill="1" applyBorder="1" applyAlignment="1">
      <alignment horizontal="center" vertical="center" wrapText="1"/>
      <protection/>
    </xf>
    <xf numFmtId="0" fontId="28" fillId="0" borderId="35" xfId="53" applyFont="1" applyFill="1" applyBorder="1" applyAlignment="1">
      <alignment horizontal="center" vertical="center" wrapText="1"/>
      <protection/>
    </xf>
    <xf numFmtId="0" fontId="29" fillId="0" borderId="43" xfId="53" applyFont="1" applyFill="1" applyBorder="1" applyAlignment="1">
      <alignment horizontal="center" vertical="center"/>
      <protection/>
    </xf>
    <xf numFmtId="0" fontId="29" fillId="0" borderId="44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57">
      <selection activeCell="E16" sqref="E16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  <col min="11" max="12" width="0" style="0" hidden="1" customWidth="1"/>
  </cols>
  <sheetData>
    <row r="1" spans="3:8" ht="12.75">
      <c r="C1" s="174" t="s">
        <v>88</v>
      </c>
      <c r="D1" s="174"/>
      <c r="E1" s="174"/>
      <c r="F1" s="174"/>
      <c r="G1" s="174"/>
      <c r="H1" s="174"/>
    </row>
    <row r="2" spans="3:8" ht="26.25" customHeight="1">
      <c r="C2" s="174"/>
      <c r="D2" s="174"/>
      <c r="E2" s="174"/>
      <c r="F2" s="174"/>
      <c r="G2" s="174"/>
      <c r="H2" s="174"/>
    </row>
    <row r="4" spans="2:5" ht="13.5" thickBot="1">
      <c r="B4" s="180" t="s">
        <v>82</v>
      </c>
      <c r="C4" s="180"/>
      <c r="D4" s="180"/>
      <c r="E4" s="180"/>
    </row>
    <row r="5" spans="2:9" ht="13.5" thickBot="1">
      <c r="B5" s="184" t="s">
        <v>0</v>
      </c>
      <c r="C5" s="186" t="s">
        <v>1</v>
      </c>
      <c r="D5" s="182" t="s">
        <v>2</v>
      </c>
      <c r="E5" s="182" t="s">
        <v>3</v>
      </c>
      <c r="F5" s="182" t="s">
        <v>4</v>
      </c>
      <c r="G5" s="175" t="s">
        <v>5</v>
      </c>
      <c r="H5" s="176"/>
      <c r="I5" s="182" t="s">
        <v>6</v>
      </c>
    </row>
    <row r="6" spans="2:9" ht="72.75" thickBot="1">
      <c r="B6" s="185"/>
      <c r="C6" s="187"/>
      <c r="D6" s="183"/>
      <c r="E6" s="183"/>
      <c r="F6" s="183"/>
      <c r="G6" s="14" t="s">
        <v>7</v>
      </c>
      <c r="H6" s="14" t="s">
        <v>8</v>
      </c>
      <c r="I6" s="183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191" t="s">
        <v>32</v>
      </c>
      <c r="D8" s="10"/>
      <c r="E8" s="197">
        <f>F8/12</f>
        <v>1054051.0833333333</v>
      </c>
      <c r="F8" s="197">
        <v>12648613</v>
      </c>
      <c r="G8" s="177"/>
      <c r="H8" s="177"/>
      <c r="I8" s="189"/>
    </row>
    <row r="9" spans="2:9" ht="12.75" customHeight="1" hidden="1">
      <c r="B9" s="27"/>
      <c r="C9" s="188"/>
      <c r="D9" s="1"/>
      <c r="E9" s="196"/>
      <c r="F9" s="196"/>
      <c r="G9" s="178"/>
      <c r="H9" s="178"/>
      <c r="I9" s="190"/>
    </row>
    <row r="10" spans="2:9" ht="13.5" customHeight="1" hidden="1" thickBot="1">
      <c r="B10" s="27"/>
      <c r="C10" s="188"/>
      <c r="D10" s="1"/>
      <c r="E10" s="196"/>
      <c r="F10" s="196"/>
      <c r="G10" s="178"/>
      <c r="H10" s="178"/>
      <c r="I10" s="190"/>
    </row>
    <row r="11" spans="2:9" ht="12.75">
      <c r="B11" s="28"/>
      <c r="C11" s="13" t="s">
        <v>9</v>
      </c>
      <c r="D11" s="3"/>
      <c r="E11" s="57">
        <f>F11/12</f>
        <v>180403.16666666666</v>
      </c>
      <c r="F11" s="57">
        <v>2164838</v>
      </c>
      <c r="G11" s="43">
        <f>F11</f>
        <v>2164838</v>
      </c>
      <c r="H11" s="43" t="s">
        <v>10</v>
      </c>
      <c r="I11" s="6"/>
    </row>
    <row r="12" spans="2:9" ht="24">
      <c r="B12" s="29"/>
      <c r="C12" s="13" t="s">
        <v>11</v>
      </c>
      <c r="D12" s="3"/>
      <c r="E12" s="57">
        <f>E8-E11</f>
        <v>873647.9166666666</v>
      </c>
      <c r="F12" s="57">
        <f>F8-F11</f>
        <v>10483775</v>
      </c>
      <c r="G12" s="43" t="s">
        <v>10</v>
      </c>
      <c r="H12" s="43">
        <f>F12</f>
        <v>10483775</v>
      </c>
      <c r="I12" s="6"/>
    </row>
    <row r="13" spans="2:9" ht="24">
      <c r="B13" s="29" t="s">
        <v>39</v>
      </c>
      <c r="C13" s="23" t="s">
        <v>12</v>
      </c>
      <c r="D13" s="3"/>
      <c r="E13" s="58">
        <f>E8*34.2%</f>
        <v>360485.4705</v>
      </c>
      <c r="F13" s="58">
        <f>F8*34.2%</f>
        <v>4325825.646000001</v>
      </c>
      <c r="G13" s="43"/>
      <c r="H13" s="43"/>
      <c r="I13" s="6"/>
    </row>
    <row r="14" spans="2:9" ht="12.75">
      <c r="B14" s="29"/>
      <c r="C14" s="13" t="s">
        <v>9</v>
      </c>
      <c r="D14" s="3"/>
      <c r="E14" s="57">
        <f>E11*34.2%</f>
        <v>61697.883</v>
      </c>
      <c r="F14" s="57">
        <f>F11*34.2%</f>
        <v>740374.596</v>
      </c>
      <c r="G14" s="57">
        <f>F14</f>
        <v>740374.596</v>
      </c>
      <c r="H14" s="43" t="s">
        <v>10</v>
      </c>
      <c r="I14" s="6"/>
    </row>
    <row r="15" spans="2:9" ht="24">
      <c r="B15" s="29"/>
      <c r="C15" s="13" t="s">
        <v>11</v>
      </c>
      <c r="D15" s="3"/>
      <c r="E15" s="57">
        <f>E13-E14</f>
        <v>298787.5875</v>
      </c>
      <c r="F15" s="57">
        <f>F13-F14</f>
        <v>3585451.0500000007</v>
      </c>
      <c r="G15" s="43" t="s">
        <v>10</v>
      </c>
      <c r="H15" s="57">
        <f>F15</f>
        <v>3585451.0500000007</v>
      </c>
      <c r="I15" s="6"/>
    </row>
    <row r="16" spans="2:9" ht="12.75">
      <c r="B16" s="29" t="s">
        <v>37</v>
      </c>
      <c r="C16" s="23" t="s">
        <v>13</v>
      </c>
      <c r="D16" s="3"/>
      <c r="E16" s="58">
        <f>F16/12</f>
        <v>9350</v>
      </c>
      <c r="F16" s="58">
        <v>112200</v>
      </c>
      <c r="G16" s="43" t="s">
        <v>10</v>
      </c>
      <c r="H16" s="43">
        <v>108</v>
      </c>
      <c r="I16" s="6"/>
    </row>
    <row r="17" spans="2:9" ht="12.75">
      <c r="B17" s="29"/>
      <c r="C17" s="23" t="s">
        <v>14</v>
      </c>
      <c r="D17" s="3"/>
      <c r="E17" s="57">
        <f>F17/12</f>
        <v>0</v>
      </c>
      <c r="F17" s="57">
        <v>0</v>
      </c>
      <c r="G17" s="43" t="s">
        <v>10</v>
      </c>
      <c r="H17" s="43" t="s">
        <v>33</v>
      </c>
      <c r="I17" s="6"/>
    </row>
    <row r="18" spans="2:9" s="45" customFormat="1" ht="24" customHeight="1">
      <c r="B18" s="181"/>
      <c r="C18" s="188" t="s">
        <v>15</v>
      </c>
      <c r="D18" s="195"/>
      <c r="E18" s="196">
        <f>SUM(E21:E25)</f>
        <v>265883.3333333333</v>
      </c>
      <c r="F18" s="196">
        <f>F21+F22+F23+F24+F25</f>
        <v>3190600</v>
      </c>
      <c r="G18" s="193">
        <f>G21+G22+G23</f>
        <v>2529800</v>
      </c>
      <c r="H18" s="193">
        <f>H24+H25</f>
        <v>660800</v>
      </c>
      <c r="I18" s="194"/>
    </row>
    <row r="19" spans="2:9" ht="0.75" customHeight="1">
      <c r="B19" s="181"/>
      <c r="C19" s="188"/>
      <c r="D19" s="195"/>
      <c r="E19" s="196"/>
      <c r="F19" s="196"/>
      <c r="G19" s="193"/>
      <c r="H19" s="193"/>
      <c r="I19" s="194"/>
    </row>
    <row r="20" spans="2:9" ht="12.75" hidden="1">
      <c r="B20" s="181"/>
      <c r="C20" s="188"/>
      <c r="D20" s="195"/>
      <c r="E20" s="196"/>
      <c r="F20" s="196"/>
      <c r="G20" s="193"/>
      <c r="H20" s="193"/>
      <c r="I20" s="194"/>
    </row>
    <row r="21" spans="2:9" ht="24">
      <c r="B21" s="30" t="s">
        <v>50</v>
      </c>
      <c r="C21" s="24" t="s">
        <v>16</v>
      </c>
      <c r="D21" s="3"/>
      <c r="E21" s="57">
        <f>F21/12</f>
        <v>2000</v>
      </c>
      <c r="F21" s="57">
        <v>24000</v>
      </c>
      <c r="G21" s="57">
        <f>F21</f>
        <v>24000</v>
      </c>
      <c r="H21" s="43" t="s">
        <v>10</v>
      </c>
      <c r="I21" s="6"/>
    </row>
    <row r="22" spans="2:9" ht="12.75">
      <c r="B22" s="30" t="s">
        <v>51</v>
      </c>
      <c r="C22" s="24" t="s">
        <v>52</v>
      </c>
      <c r="D22" s="4"/>
      <c r="E22" s="57">
        <f>F22/12</f>
        <v>150</v>
      </c>
      <c r="F22" s="57">
        <v>1800</v>
      </c>
      <c r="G22" s="57">
        <f>F22</f>
        <v>1800</v>
      </c>
      <c r="H22" s="43" t="s">
        <v>10</v>
      </c>
      <c r="I22" s="7"/>
    </row>
    <row r="23" spans="2:9" ht="12.75">
      <c r="B23" s="29" t="s">
        <v>35</v>
      </c>
      <c r="C23" s="24" t="s">
        <v>34</v>
      </c>
      <c r="D23" s="3"/>
      <c r="E23" s="57">
        <f>F23/12</f>
        <v>208666.66666666666</v>
      </c>
      <c r="F23" s="57">
        <v>2504000</v>
      </c>
      <c r="G23" s="57">
        <f>F23</f>
        <v>2504000</v>
      </c>
      <c r="H23" s="43" t="s">
        <v>10</v>
      </c>
      <c r="I23" s="6"/>
    </row>
    <row r="24" spans="2:9" ht="12.75">
      <c r="B24" s="29" t="s">
        <v>41</v>
      </c>
      <c r="C24" s="24" t="s">
        <v>40</v>
      </c>
      <c r="D24" s="3"/>
      <c r="E24" s="57">
        <f>F24/12</f>
        <v>22683.333333333332</v>
      </c>
      <c r="F24" s="57">
        <v>272200</v>
      </c>
      <c r="G24" s="43" t="s">
        <v>10</v>
      </c>
      <c r="H24" s="57">
        <f>F24</f>
        <v>272200</v>
      </c>
      <c r="I24" s="6"/>
    </row>
    <row r="25" spans="2:12" ht="12.75">
      <c r="B25" s="29" t="s">
        <v>36</v>
      </c>
      <c r="C25" s="13" t="s">
        <v>42</v>
      </c>
      <c r="D25" s="3"/>
      <c r="E25" s="57">
        <f>F25/12</f>
        <v>32383.333333333332</v>
      </c>
      <c r="F25" s="57">
        <v>388600</v>
      </c>
      <c r="G25" s="43" t="s">
        <v>10</v>
      </c>
      <c r="H25" s="57">
        <f>F25</f>
        <v>388600</v>
      </c>
      <c r="I25" s="6"/>
      <c r="L25">
        <f>F26/250</f>
        <v>81108.954584</v>
      </c>
    </row>
    <row r="26" spans="2:9" ht="13.5" thickBot="1">
      <c r="B26" s="31"/>
      <c r="C26" s="25" t="s">
        <v>17</v>
      </c>
      <c r="D26" s="8"/>
      <c r="E26" s="59">
        <f>E18+E16+E13+E8</f>
        <v>1689769.8871666666</v>
      </c>
      <c r="F26" s="59">
        <f>F18+F16+F13+F8</f>
        <v>20277238.646</v>
      </c>
      <c r="G26" s="8"/>
      <c r="H26" s="60"/>
      <c r="I26" s="9"/>
    </row>
    <row r="28" spans="2:9" ht="12.75">
      <c r="B28" s="179" t="s">
        <v>81</v>
      </c>
      <c r="C28" s="179"/>
      <c r="D28" s="179"/>
      <c r="E28" s="179"/>
      <c r="F28" s="179"/>
      <c r="G28" s="179"/>
      <c r="H28" s="179"/>
      <c r="I28" s="179"/>
    </row>
    <row r="29" spans="2:9" ht="12.75">
      <c r="B29" s="61"/>
      <c r="C29" s="61"/>
      <c r="D29" s="61"/>
      <c r="E29" s="61"/>
      <c r="F29" s="61"/>
      <c r="G29" s="61"/>
      <c r="H29" s="61"/>
      <c r="I29" s="61"/>
    </row>
    <row r="30" spans="2:9" ht="12.75">
      <c r="B30" s="179" t="s">
        <v>83</v>
      </c>
      <c r="C30" s="179"/>
      <c r="D30" s="179"/>
      <c r="E30" s="179"/>
      <c r="F30" s="179"/>
      <c r="G30" s="179"/>
      <c r="H30" s="179"/>
      <c r="I30" s="179"/>
    </row>
    <row r="31" spans="2:9" ht="12.75">
      <c r="B31" s="61"/>
      <c r="C31" s="61"/>
      <c r="D31" s="61"/>
      <c r="E31" s="61"/>
      <c r="F31" s="61"/>
      <c r="G31" s="61"/>
      <c r="H31" s="61"/>
      <c r="I31" s="61"/>
    </row>
    <row r="32" spans="2:7" ht="13.5" thickBot="1">
      <c r="B32" s="180" t="s">
        <v>84</v>
      </c>
      <c r="C32" s="180"/>
      <c r="D32" s="180"/>
      <c r="E32" s="180"/>
      <c r="F32" s="180"/>
      <c r="G32" s="180"/>
    </row>
    <row r="33" spans="2:9" ht="13.5" thickBot="1">
      <c r="B33" s="200" t="s">
        <v>0</v>
      </c>
      <c r="C33" s="186" t="s">
        <v>1</v>
      </c>
      <c r="D33" s="182" t="s">
        <v>2</v>
      </c>
      <c r="E33" s="182" t="s">
        <v>3</v>
      </c>
      <c r="F33" s="182" t="s">
        <v>4</v>
      </c>
      <c r="G33" s="198" t="s">
        <v>5</v>
      </c>
      <c r="H33" s="199"/>
      <c r="I33" s="192" t="s">
        <v>6</v>
      </c>
    </row>
    <row r="34" spans="2:9" ht="72.75" thickBot="1">
      <c r="B34" s="201"/>
      <c r="C34" s="187"/>
      <c r="D34" s="183"/>
      <c r="E34" s="183"/>
      <c r="F34" s="183"/>
      <c r="G34" s="21" t="s">
        <v>7</v>
      </c>
      <c r="H34" s="14" t="s">
        <v>8</v>
      </c>
      <c r="I34" s="187"/>
    </row>
    <row r="35" spans="2:9" ht="13.5" thickBot="1">
      <c r="B35" s="20">
        <v>1</v>
      </c>
      <c r="C35" s="32">
        <v>2</v>
      </c>
      <c r="D35" s="20">
        <v>3</v>
      </c>
      <c r="E35" s="15">
        <v>4</v>
      </c>
      <c r="F35" s="15">
        <v>5</v>
      </c>
      <c r="G35" s="15">
        <v>6</v>
      </c>
      <c r="H35" s="15">
        <v>7</v>
      </c>
      <c r="I35" s="15">
        <v>8</v>
      </c>
    </row>
    <row r="36" spans="2:9" ht="12.75">
      <c r="B36" s="36"/>
      <c r="C36" s="33" t="s">
        <v>18</v>
      </c>
      <c r="D36" s="18"/>
      <c r="E36" s="51">
        <f>E37+E38+E39</f>
        <v>24316.666666666664</v>
      </c>
      <c r="F36" s="50">
        <f>F37+F38+F39</f>
        <v>291800</v>
      </c>
      <c r="G36" s="19" t="s">
        <v>10</v>
      </c>
      <c r="H36" s="2">
        <f aca="true" t="shared" si="0" ref="H36:H79">F36</f>
        <v>291800</v>
      </c>
      <c r="I36" s="22"/>
    </row>
    <row r="37" spans="2:9" ht="12.75">
      <c r="B37" s="30" t="s">
        <v>43</v>
      </c>
      <c r="C37" s="34" t="s">
        <v>19</v>
      </c>
      <c r="D37" s="2"/>
      <c r="E37" s="52">
        <f>F37/12</f>
        <v>7966.666666666667</v>
      </c>
      <c r="F37" s="2">
        <v>95600</v>
      </c>
      <c r="G37" s="2" t="s">
        <v>10</v>
      </c>
      <c r="H37" s="2">
        <f t="shared" si="0"/>
        <v>95600</v>
      </c>
      <c r="I37" s="5"/>
    </row>
    <row r="38" spans="2:9" ht="12.75">
      <c r="B38" s="30" t="s">
        <v>44</v>
      </c>
      <c r="C38" s="34" t="s">
        <v>20</v>
      </c>
      <c r="D38" s="2"/>
      <c r="E38" s="52">
        <f>F38/12</f>
        <v>14016.666666666666</v>
      </c>
      <c r="F38" s="2">
        <v>168200</v>
      </c>
      <c r="G38" s="2" t="s">
        <v>10</v>
      </c>
      <c r="H38" s="2">
        <f t="shared" si="0"/>
        <v>168200</v>
      </c>
      <c r="I38" s="5"/>
    </row>
    <row r="39" spans="2:9" ht="12.75">
      <c r="B39" s="30" t="s">
        <v>45</v>
      </c>
      <c r="C39" s="34" t="s">
        <v>21</v>
      </c>
      <c r="D39" s="2"/>
      <c r="E39" s="52">
        <f>F39/12</f>
        <v>2333.3333333333335</v>
      </c>
      <c r="F39" s="2">
        <v>28000</v>
      </c>
      <c r="G39" s="2" t="s">
        <v>10</v>
      </c>
      <c r="H39" s="2">
        <f t="shared" si="0"/>
        <v>28000</v>
      </c>
      <c r="I39" s="5"/>
    </row>
    <row r="40" spans="2:9" ht="12.75">
      <c r="B40" s="29"/>
      <c r="C40" s="35" t="s">
        <v>22</v>
      </c>
      <c r="D40" s="3"/>
      <c r="E40" s="53">
        <f>SUM(E41:E43)</f>
        <v>3725</v>
      </c>
      <c r="F40" s="49">
        <f>SUM(F41:F43)</f>
        <v>44700</v>
      </c>
      <c r="G40" s="2" t="s">
        <v>10</v>
      </c>
      <c r="H40" s="2">
        <f t="shared" si="0"/>
        <v>44700</v>
      </c>
      <c r="I40" s="5"/>
    </row>
    <row r="41" spans="2:9" ht="12.75">
      <c r="B41" s="30" t="s">
        <v>35</v>
      </c>
      <c r="C41" s="13" t="s">
        <v>23</v>
      </c>
      <c r="D41" s="3"/>
      <c r="E41" s="52">
        <f>F41/12</f>
        <v>2000</v>
      </c>
      <c r="F41" s="2">
        <v>24000</v>
      </c>
      <c r="G41" s="2" t="s">
        <v>10</v>
      </c>
      <c r="H41" s="2">
        <f t="shared" si="0"/>
        <v>24000</v>
      </c>
      <c r="I41" s="5"/>
    </row>
    <row r="42" spans="2:9" ht="12.75">
      <c r="B42" s="30" t="s">
        <v>35</v>
      </c>
      <c r="C42" s="13" t="s">
        <v>24</v>
      </c>
      <c r="D42" s="3"/>
      <c r="E42" s="52">
        <f>F42/12</f>
        <v>1125</v>
      </c>
      <c r="F42" s="2">
        <v>13500</v>
      </c>
      <c r="G42" s="2" t="s">
        <v>10</v>
      </c>
      <c r="H42" s="2">
        <f t="shared" si="0"/>
        <v>13500</v>
      </c>
      <c r="I42" s="5"/>
    </row>
    <row r="43" spans="2:9" ht="12.75">
      <c r="B43" s="30" t="s">
        <v>53</v>
      </c>
      <c r="C43" s="13" t="s">
        <v>58</v>
      </c>
      <c r="D43" s="4"/>
      <c r="E43" s="52">
        <f>F43/12</f>
        <v>600</v>
      </c>
      <c r="F43" s="2">
        <v>7200</v>
      </c>
      <c r="G43" s="2"/>
      <c r="H43" s="2">
        <f t="shared" si="0"/>
        <v>7200</v>
      </c>
      <c r="I43" s="5"/>
    </row>
    <row r="44" spans="2:9" ht="12.75">
      <c r="B44" s="29"/>
      <c r="C44" s="23" t="s">
        <v>25</v>
      </c>
      <c r="D44" s="3"/>
      <c r="E44" s="52">
        <v>0</v>
      </c>
      <c r="F44" s="2">
        <v>0</v>
      </c>
      <c r="G44" s="2" t="s">
        <v>10</v>
      </c>
      <c r="H44" s="2">
        <f t="shared" si="0"/>
        <v>0</v>
      </c>
      <c r="I44" s="5"/>
    </row>
    <row r="45" spans="2:9" ht="12.75">
      <c r="B45" s="29"/>
      <c r="C45" s="23" t="s">
        <v>26</v>
      </c>
      <c r="D45" s="3"/>
      <c r="E45" s="53">
        <f>SUM(E46:E79)</f>
        <v>138325</v>
      </c>
      <c r="F45" s="49">
        <f>SUM(F46:F79)</f>
        <v>1659900</v>
      </c>
      <c r="G45" s="2" t="s">
        <v>10</v>
      </c>
      <c r="H45" s="2">
        <f t="shared" si="0"/>
        <v>1659900</v>
      </c>
      <c r="I45" s="5"/>
    </row>
    <row r="46" spans="2:9" ht="12.75">
      <c r="B46" s="30" t="s">
        <v>35</v>
      </c>
      <c r="C46" s="13" t="s">
        <v>60</v>
      </c>
      <c r="D46" s="4"/>
      <c r="E46" s="52">
        <f aca="true" t="shared" si="1" ref="E46:E79">F46/12</f>
        <v>22800</v>
      </c>
      <c r="F46" s="2">
        <v>273600</v>
      </c>
      <c r="G46" s="2" t="s">
        <v>10</v>
      </c>
      <c r="H46" s="2">
        <f t="shared" si="0"/>
        <v>273600</v>
      </c>
      <c r="I46" s="5"/>
    </row>
    <row r="47" spans="2:9" ht="12.75">
      <c r="B47" s="30" t="s">
        <v>35</v>
      </c>
      <c r="C47" s="13" t="s">
        <v>47</v>
      </c>
      <c r="D47" s="4"/>
      <c r="E47" s="52">
        <f t="shared" si="1"/>
        <v>1950</v>
      </c>
      <c r="F47" s="2">
        <v>23400</v>
      </c>
      <c r="G47" s="2" t="s">
        <v>10</v>
      </c>
      <c r="H47" s="2">
        <f t="shared" si="0"/>
        <v>23400</v>
      </c>
      <c r="I47" s="5"/>
    </row>
    <row r="48" spans="2:9" ht="12.75">
      <c r="B48" s="30" t="s">
        <v>35</v>
      </c>
      <c r="C48" s="13" t="s">
        <v>48</v>
      </c>
      <c r="D48" s="4"/>
      <c r="E48" s="52">
        <f t="shared" si="1"/>
        <v>8000</v>
      </c>
      <c r="F48" s="2">
        <v>96000</v>
      </c>
      <c r="G48" s="2" t="s">
        <v>10</v>
      </c>
      <c r="H48" s="2">
        <f t="shared" si="0"/>
        <v>96000</v>
      </c>
      <c r="I48" s="5"/>
    </row>
    <row r="49" spans="2:9" ht="12.75">
      <c r="B49" s="30" t="s">
        <v>35</v>
      </c>
      <c r="C49" s="13" t="s">
        <v>49</v>
      </c>
      <c r="D49" s="4"/>
      <c r="E49" s="52">
        <f t="shared" si="1"/>
        <v>3333.3333333333335</v>
      </c>
      <c r="F49" s="2">
        <v>40000</v>
      </c>
      <c r="G49" s="2" t="s">
        <v>10</v>
      </c>
      <c r="H49" s="2">
        <f t="shared" si="0"/>
        <v>40000</v>
      </c>
      <c r="I49" s="5"/>
    </row>
    <row r="50" spans="2:9" ht="12.75">
      <c r="B50" s="38" t="s">
        <v>53</v>
      </c>
      <c r="C50" s="13" t="s">
        <v>61</v>
      </c>
      <c r="D50" s="4"/>
      <c r="E50" s="52">
        <f t="shared" si="1"/>
        <v>1250</v>
      </c>
      <c r="F50" s="2">
        <v>15000</v>
      </c>
      <c r="G50" s="2" t="s">
        <v>10</v>
      </c>
      <c r="H50" s="2">
        <f t="shared" si="0"/>
        <v>15000</v>
      </c>
      <c r="I50" s="5"/>
    </row>
    <row r="51" spans="2:9" ht="12.75">
      <c r="B51" s="38" t="s">
        <v>53</v>
      </c>
      <c r="C51" s="13" t="s">
        <v>29</v>
      </c>
      <c r="D51" s="4"/>
      <c r="E51" s="52">
        <f t="shared" si="1"/>
        <v>1250</v>
      </c>
      <c r="F51" s="2">
        <v>15000</v>
      </c>
      <c r="G51" s="2" t="s">
        <v>10</v>
      </c>
      <c r="H51" s="2">
        <f t="shared" si="0"/>
        <v>15000</v>
      </c>
      <c r="I51" s="5"/>
    </row>
    <row r="52" spans="2:9" ht="24">
      <c r="B52" s="38" t="s">
        <v>53</v>
      </c>
      <c r="C52" s="13" t="s">
        <v>55</v>
      </c>
      <c r="D52" s="4"/>
      <c r="E52" s="52">
        <f t="shared" si="1"/>
        <v>550</v>
      </c>
      <c r="F52" s="2">
        <v>6600</v>
      </c>
      <c r="G52" s="2" t="s">
        <v>10</v>
      </c>
      <c r="H52" s="2">
        <f t="shared" si="0"/>
        <v>6600</v>
      </c>
      <c r="I52" s="5"/>
    </row>
    <row r="53" spans="2:9" ht="12.75">
      <c r="B53" s="38" t="s">
        <v>53</v>
      </c>
      <c r="C53" s="13" t="s">
        <v>56</v>
      </c>
      <c r="D53" s="4"/>
      <c r="E53" s="52">
        <f t="shared" si="1"/>
        <v>2200</v>
      </c>
      <c r="F53" s="2">
        <v>26400</v>
      </c>
      <c r="G53" s="2" t="s">
        <v>10</v>
      </c>
      <c r="H53" s="2">
        <f t="shared" si="0"/>
        <v>26400</v>
      </c>
      <c r="I53" s="5"/>
    </row>
    <row r="54" spans="2:9" ht="12.75">
      <c r="B54" s="38" t="s">
        <v>53</v>
      </c>
      <c r="C54" s="13" t="s">
        <v>57</v>
      </c>
      <c r="D54" s="4"/>
      <c r="E54" s="52">
        <f t="shared" si="1"/>
        <v>5600</v>
      </c>
      <c r="F54" s="2">
        <v>67200</v>
      </c>
      <c r="G54" s="2" t="s">
        <v>10</v>
      </c>
      <c r="H54" s="2">
        <f t="shared" si="0"/>
        <v>67200</v>
      </c>
      <c r="I54" s="5"/>
    </row>
    <row r="55" spans="2:9" ht="12.75">
      <c r="B55" s="38" t="s">
        <v>53</v>
      </c>
      <c r="C55" s="13" t="s">
        <v>28</v>
      </c>
      <c r="D55" s="3"/>
      <c r="E55" s="52">
        <f t="shared" si="1"/>
        <v>1333.3333333333333</v>
      </c>
      <c r="F55" s="2">
        <v>16000</v>
      </c>
      <c r="G55" s="2" t="s">
        <v>10</v>
      </c>
      <c r="H55" s="2">
        <f t="shared" si="0"/>
        <v>16000</v>
      </c>
      <c r="I55" s="5"/>
    </row>
    <row r="56" spans="2:9" ht="12.75">
      <c r="B56" s="38" t="s">
        <v>53</v>
      </c>
      <c r="C56" s="13" t="s">
        <v>54</v>
      </c>
      <c r="D56" s="4"/>
      <c r="E56" s="52">
        <f t="shared" si="1"/>
        <v>2275</v>
      </c>
      <c r="F56" s="2">
        <v>27300</v>
      </c>
      <c r="G56" s="2" t="s">
        <v>10</v>
      </c>
      <c r="H56" s="2">
        <f t="shared" si="0"/>
        <v>27300</v>
      </c>
      <c r="I56" s="5"/>
    </row>
    <row r="57" spans="2:9" ht="12.75">
      <c r="B57" s="38" t="s">
        <v>53</v>
      </c>
      <c r="C57" s="13" t="s">
        <v>90</v>
      </c>
      <c r="D57" s="39"/>
      <c r="E57" s="52">
        <f t="shared" si="1"/>
        <v>1166.6666666666667</v>
      </c>
      <c r="F57" s="2">
        <v>14000</v>
      </c>
      <c r="G57" s="2"/>
      <c r="H57" s="2">
        <f t="shared" si="0"/>
        <v>14000</v>
      </c>
      <c r="I57" s="41"/>
    </row>
    <row r="58" spans="2:11" ht="12.75">
      <c r="B58" s="38" t="s">
        <v>53</v>
      </c>
      <c r="C58" s="13" t="s">
        <v>59</v>
      </c>
      <c r="D58" s="4"/>
      <c r="E58" s="52">
        <f t="shared" si="1"/>
        <v>4000</v>
      </c>
      <c r="F58" s="2">
        <v>48000</v>
      </c>
      <c r="G58" s="2" t="s">
        <v>10</v>
      </c>
      <c r="H58" s="2">
        <f t="shared" si="0"/>
        <v>48000</v>
      </c>
      <c r="I58" s="5"/>
      <c r="K58">
        <f>SUM(F50:F79)</f>
        <v>1226900</v>
      </c>
    </row>
    <row r="59" spans="2:11" ht="12.75">
      <c r="B59" s="38" t="s">
        <v>53</v>
      </c>
      <c r="C59" s="13" t="s">
        <v>62</v>
      </c>
      <c r="D59" s="4"/>
      <c r="E59" s="52">
        <f t="shared" si="1"/>
        <v>650</v>
      </c>
      <c r="F59" s="2">
        <v>7800</v>
      </c>
      <c r="G59" s="2" t="s">
        <v>10</v>
      </c>
      <c r="H59" s="2">
        <f t="shared" si="0"/>
        <v>7800</v>
      </c>
      <c r="I59" s="5"/>
      <c r="K59">
        <f>K58+F43</f>
        <v>1234100</v>
      </c>
    </row>
    <row r="60" spans="2:9" ht="12.75">
      <c r="B60" s="38" t="s">
        <v>53</v>
      </c>
      <c r="C60" s="13" t="s">
        <v>63</v>
      </c>
      <c r="D60" s="4"/>
      <c r="E60" s="52">
        <f t="shared" si="1"/>
        <v>2083.3333333333335</v>
      </c>
      <c r="F60" s="2">
        <v>25000</v>
      </c>
      <c r="G60" s="2" t="s">
        <v>10</v>
      </c>
      <c r="H60" s="2">
        <f t="shared" si="0"/>
        <v>25000</v>
      </c>
      <c r="I60" s="5"/>
    </row>
    <row r="61" spans="2:9" ht="12.75">
      <c r="B61" s="38" t="s">
        <v>53</v>
      </c>
      <c r="C61" s="13" t="s">
        <v>64</v>
      </c>
      <c r="D61" s="4"/>
      <c r="E61" s="52">
        <f t="shared" si="1"/>
        <v>400</v>
      </c>
      <c r="F61" s="2">
        <v>4800</v>
      </c>
      <c r="G61" s="2" t="s">
        <v>10</v>
      </c>
      <c r="H61" s="2">
        <f t="shared" si="0"/>
        <v>4800</v>
      </c>
      <c r="I61" s="5"/>
    </row>
    <row r="62" spans="2:9" ht="12.75">
      <c r="B62" s="38" t="s">
        <v>53</v>
      </c>
      <c r="C62" s="13" t="s">
        <v>65</v>
      </c>
      <c r="D62" s="4"/>
      <c r="E62" s="52">
        <f t="shared" si="1"/>
        <v>2500</v>
      </c>
      <c r="F62" s="2">
        <v>30000</v>
      </c>
      <c r="G62" s="2" t="s">
        <v>10</v>
      </c>
      <c r="H62" s="2">
        <f t="shared" si="0"/>
        <v>30000</v>
      </c>
      <c r="I62" s="5"/>
    </row>
    <row r="63" spans="2:9" ht="12.75">
      <c r="B63" s="38" t="s">
        <v>53</v>
      </c>
      <c r="C63" s="13" t="s">
        <v>66</v>
      </c>
      <c r="D63" s="4"/>
      <c r="E63" s="52">
        <f t="shared" si="1"/>
        <v>833.3333333333334</v>
      </c>
      <c r="F63" s="2">
        <v>10000</v>
      </c>
      <c r="G63" s="2" t="s">
        <v>10</v>
      </c>
      <c r="H63" s="2">
        <f t="shared" si="0"/>
        <v>10000</v>
      </c>
      <c r="I63" s="5"/>
    </row>
    <row r="64" spans="2:9" ht="12.75">
      <c r="B64" s="38" t="s">
        <v>53</v>
      </c>
      <c r="C64" s="13" t="s">
        <v>67</v>
      </c>
      <c r="D64" s="4"/>
      <c r="E64" s="52">
        <f t="shared" si="1"/>
        <v>2500</v>
      </c>
      <c r="F64" s="2">
        <v>30000</v>
      </c>
      <c r="G64" s="2" t="s">
        <v>10</v>
      </c>
      <c r="H64" s="2">
        <f t="shared" si="0"/>
        <v>30000</v>
      </c>
      <c r="I64" s="5"/>
    </row>
    <row r="65" spans="2:9" ht="12.75">
      <c r="B65" s="38" t="s">
        <v>53</v>
      </c>
      <c r="C65" s="13" t="s">
        <v>68</v>
      </c>
      <c r="D65" s="4"/>
      <c r="E65" s="52">
        <f t="shared" si="1"/>
        <v>6666.666666666667</v>
      </c>
      <c r="F65" s="2">
        <v>80000</v>
      </c>
      <c r="G65" s="2" t="s">
        <v>10</v>
      </c>
      <c r="H65" s="2">
        <f t="shared" si="0"/>
        <v>80000</v>
      </c>
      <c r="I65" s="5"/>
    </row>
    <row r="66" spans="2:9" ht="12.75">
      <c r="B66" s="38" t="s">
        <v>53</v>
      </c>
      <c r="C66" s="13" t="s">
        <v>69</v>
      </c>
      <c r="D66" s="4"/>
      <c r="E66" s="52">
        <f t="shared" si="1"/>
        <v>4166.666666666667</v>
      </c>
      <c r="F66" s="2">
        <v>50000</v>
      </c>
      <c r="G66" s="2" t="s">
        <v>10</v>
      </c>
      <c r="H66" s="2">
        <f t="shared" si="0"/>
        <v>50000</v>
      </c>
      <c r="I66" s="5"/>
    </row>
    <row r="67" spans="2:9" ht="12.75">
      <c r="B67" s="38" t="s">
        <v>53</v>
      </c>
      <c r="C67" s="13" t="s">
        <v>70</v>
      </c>
      <c r="D67" s="4"/>
      <c r="E67" s="52">
        <f t="shared" si="1"/>
        <v>4166.666666666667</v>
      </c>
      <c r="F67" s="2">
        <v>50000</v>
      </c>
      <c r="G67" s="2" t="s">
        <v>10</v>
      </c>
      <c r="H67" s="2">
        <f t="shared" si="0"/>
        <v>50000</v>
      </c>
      <c r="I67" s="5"/>
    </row>
    <row r="68" spans="2:9" ht="12.75">
      <c r="B68" s="38" t="s">
        <v>53</v>
      </c>
      <c r="C68" s="13" t="s">
        <v>71</v>
      </c>
      <c r="D68" s="4"/>
      <c r="E68" s="52">
        <f t="shared" si="1"/>
        <v>5000</v>
      </c>
      <c r="F68" s="2">
        <v>60000</v>
      </c>
      <c r="G68" s="2" t="s">
        <v>10</v>
      </c>
      <c r="H68" s="2">
        <f t="shared" si="0"/>
        <v>60000</v>
      </c>
      <c r="I68" s="5"/>
    </row>
    <row r="69" spans="2:9" ht="12.75">
      <c r="B69" s="38" t="s">
        <v>53</v>
      </c>
      <c r="C69" s="13" t="s">
        <v>72</v>
      </c>
      <c r="D69" s="39"/>
      <c r="E69" s="52">
        <f t="shared" si="1"/>
        <v>5000</v>
      </c>
      <c r="F69" s="2">
        <v>60000</v>
      </c>
      <c r="G69" s="2" t="s">
        <v>10</v>
      </c>
      <c r="H69" s="2">
        <f t="shared" si="0"/>
        <v>60000</v>
      </c>
      <c r="I69" s="41"/>
    </row>
    <row r="70" spans="2:9" ht="12.75">
      <c r="B70" s="38" t="s">
        <v>53</v>
      </c>
      <c r="C70" s="13" t="s">
        <v>73</v>
      </c>
      <c r="D70" s="39"/>
      <c r="E70" s="52">
        <f t="shared" si="1"/>
        <v>250</v>
      </c>
      <c r="F70" s="2">
        <v>3000</v>
      </c>
      <c r="G70" s="2" t="s">
        <v>10</v>
      </c>
      <c r="H70" s="2">
        <f t="shared" si="0"/>
        <v>3000</v>
      </c>
      <c r="I70" s="41"/>
    </row>
    <row r="71" spans="2:9" ht="12.75">
      <c r="B71" s="38" t="s">
        <v>53</v>
      </c>
      <c r="C71" s="13" t="s">
        <v>74</v>
      </c>
      <c r="D71" s="39"/>
      <c r="E71" s="52">
        <f t="shared" si="1"/>
        <v>2083.3333333333335</v>
      </c>
      <c r="F71" s="2">
        <v>25000</v>
      </c>
      <c r="G71" s="2" t="s">
        <v>10</v>
      </c>
      <c r="H71" s="2">
        <f t="shared" si="0"/>
        <v>25000</v>
      </c>
      <c r="I71" s="41"/>
    </row>
    <row r="72" spans="2:9" ht="12.75">
      <c r="B72" s="38" t="s">
        <v>53</v>
      </c>
      <c r="C72" s="13" t="s">
        <v>75</v>
      </c>
      <c r="D72" s="39"/>
      <c r="E72" s="52">
        <f t="shared" si="1"/>
        <v>10833.333333333334</v>
      </c>
      <c r="F72" s="2">
        <v>130000</v>
      </c>
      <c r="G72" s="2" t="s">
        <v>10</v>
      </c>
      <c r="H72" s="2">
        <f t="shared" si="0"/>
        <v>130000</v>
      </c>
      <c r="I72" s="41"/>
    </row>
    <row r="73" spans="2:9" ht="12.75">
      <c r="B73" s="38" t="s">
        <v>53</v>
      </c>
      <c r="C73" s="13" t="s">
        <v>76</v>
      </c>
      <c r="D73" s="39"/>
      <c r="E73" s="52">
        <f t="shared" si="1"/>
        <v>4166.666666666667</v>
      </c>
      <c r="F73" s="2">
        <v>50000</v>
      </c>
      <c r="G73" s="2" t="s">
        <v>10</v>
      </c>
      <c r="H73" s="2">
        <f t="shared" si="0"/>
        <v>50000</v>
      </c>
      <c r="I73" s="41"/>
    </row>
    <row r="74" spans="2:9" ht="12.75">
      <c r="B74" s="38" t="s">
        <v>53</v>
      </c>
      <c r="C74" s="13" t="s">
        <v>91</v>
      </c>
      <c r="D74" s="39"/>
      <c r="E74" s="52">
        <f t="shared" si="1"/>
        <v>12500</v>
      </c>
      <c r="F74" s="2">
        <v>150000</v>
      </c>
      <c r="G74" s="2" t="s">
        <v>10</v>
      </c>
      <c r="H74" s="2">
        <f t="shared" si="0"/>
        <v>150000</v>
      </c>
      <c r="I74" s="41"/>
    </row>
    <row r="75" spans="2:9" ht="12.75">
      <c r="B75" s="38" t="s">
        <v>53</v>
      </c>
      <c r="C75" s="13" t="s">
        <v>78</v>
      </c>
      <c r="D75" s="39"/>
      <c r="E75" s="52">
        <f t="shared" si="1"/>
        <v>6083.333333333333</v>
      </c>
      <c r="F75" s="2">
        <v>73000</v>
      </c>
      <c r="G75" s="2" t="s">
        <v>10</v>
      </c>
      <c r="H75" s="2">
        <f t="shared" si="0"/>
        <v>73000</v>
      </c>
      <c r="I75" s="41"/>
    </row>
    <row r="76" spans="2:9" ht="12.75">
      <c r="B76" s="38" t="s">
        <v>53</v>
      </c>
      <c r="C76" s="13" t="s">
        <v>79</v>
      </c>
      <c r="D76" s="39"/>
      <c r="E76" s="52">
        <f t="shared" si="1"/>
        <v>3566.6666666666665</v>
      </c>
      <c r="F76" s="2">
        <v>42800</v>
      </c>
      <c r="G76" s="2" t="s">
        <v>10</v>
      </c>
      <c r="H76" s="2">
        <f t="shared" si="0"/>
        <v>42800</v>
      </c>
      <c r="I76" s="41"/>
    </row>
    <row r="77" spans="2:9" ht="12.75">
      <c r="B77" s="38" t="s">
        <v>53</v>
      </c>
      <c r="C77" s="13" t="s">
        <v>80</v>
      </c>
      <c r="D77" s="39"/>
      <c r="E77" s="52">
        <f t="shared" si="1"/>
        <v>2500</v>
      </c>
      <c r="F77" s="2">
        <v>30000</v>
      </c>
      <c r="G77" s="2" t="s">
        <v>10</v>
      </c>
      <c r="H77" s="2">
        <f t="shared" si="0"/>
        <v>30000</v>
      </c>
      <c r="I77" s="41"/>
    </row>
    <row r="78" spans="2:9" ht="24">
      <c r="B78" s="38" t="s">
        <v>53</v>
      </c>
      <c r="C78" s="13" t="s">
        <v>89</v>
      </c>
      <c r="D78" s="39"/>
      <c r="E78" s="52">
        <f t="shared" si="1"/>
        <v>4166.666666666667</v>
      </c>
      <c r="F78" s="2">
        <v>50000</v>
      </c>
      <c r="G78" s="2" t="s">
        <v>10</v>
      </c>
      <c r="H78" s="2">
        <f t="shared" si="0"/>
        <v>50000</v>
      </c>
      <c r="I78" s="41"/>
    </row>
    <row r="79" spans="2:9" ht="12.75">
      <c r="B79" s="38" t="s">
        <v>53</v>
      </c>
      <c r="C79" s="13" t="s">
        <v>77</v>
      </c>
      <c r="D79" s="3"/>
      <c r="E79" s="52">
        <f t="shared" si="1"/>
        <v>2500</v>
      </c>
      <c r="F79" s="2">
        <v>30000</v>
      </c>
      <c r="G79" s="2" t="s">
        <v>10</v>
      </c>
      <c r="H79" s="2">
        <f t="shared" si="0"/>
        <v>30000</v>
      </c>
      <c r="I79" s="5"/>
    </row>
    <row r="80" spans="2:9" ht="36">
      <c r="B80" s="38" t="s">
        <v>87</v>
      </c>
      <c r="C80" s="23" t="s">
        <v>31</v>
      </c>
      <c r="D80" s="3"/>
      <c r="E80" s="53">
        <f>F80/12</f>
        <v>586488.4166666666</v>
      </c>
      <c r="F80" s="49">
        <v>7037861</v>
      </c>
      <c r="G80" s="2" t="s">
        <v>10</v>
      </c>
      <c r="H80" s="2">
        <f>F80</f>
        <v>7037861</v>
      </c>
      <c r="I80" s="5"/>
    </row>
    <row r="81" spans="2:9" ht="13.5" thickBot="1">
      <c r="B81" s="31"/>
      <c r="C81" s="25" t="s">
        <v>17</v>
      </c>
      <c r="D81" s="8"/>
      <c r="E81" s="59">
        <f>E80+E45+E40+E36</f>
        <v>752855.0833333333</v>
      </c>
      <c r="F81" s="59">
        <f>F80+F45+F40+F36</f>
        <v>9034261</v>
      </c>
      <c r="G81" s="11"/>
      <c r="H81" s="11"/>
      <c r="I81" s="12"/>
    </row>
    <row r="83" spans="2:9" ht="12.75">
      <c r="B83" s="179" t="s">
        <v>85</v>
      </c>
      <c r="C83" s="179"/>
      <c r="D83" s="179"/>
      <c r="E83" s="179"/>
      <c r="F83" s="179"/>
      <c r="G83" s="179"/>
      <c r="H83" s="179"/>
      <c r="I83" s="179"/>
    </row>
    <row r="84" spans="2:9" ht="12.75">
      <c r="B84" s="62"/>
      <c r="C84" s="62"/>
      <c r="D84" s="62"/>
      <c r="E84" s="62"/>
      <c r="F84" s="62"/>
      <c r="G84" s="62"/>
      <c r="H84" s="62"/>
      <c r="I84" s="62"/>
    </row>
    <row r="85" spans="2:9" ht="12.75">
      <c r="B85" s="179" t="s">
        <v>86</v>
      </c>
      <c r="C85" s="179"/>
      <c r="D85" s="179"/>
      <c r="E85" s="179"/>
      <c r="F85" s="179"/>
      <c r="G85" s="179"/>
      <c r="H85" s="179"/>
      <c r="I85" s="179"/>
    </row>
  </sheetData>
  <sheetProtection/>
  <mergeCells count="35">
    <mergeCell ref="B83:I83"/>
    <mergeCell ref="B85:I85"/>
    <mergeCell ref="F33:F34"/>
    <mergeCell ref="G33:H33"/>
    <mergeCell ref="B28:I28"/>
    <mergeCell ref="B33:B34"/>
    <mergeCell ref="C33:C34"/>
    <mergeCell ref="D33:D34"/>
    <mergeCell ref="E33:E34"/>
    <mergeCell ref="D5:D6"/>
    <mergeCell ref="E5:E6"/>
    <mergeCell ref="F5:F6"/>
    <mergeCell ref="D18:D20"/>
    <mergeCell ref="E18:E20"/>
    <mergeCell ref="F8:F10"/>
    <mergeCell ref="E8:E10"/>
    <mergeCell ref="F18:F20"/>
    <mergeCell ref="C18:C20"/>
    <mergeCell ref="I8:I10"/>
    <mergeCell ref="C8:C10"/>
    <mergeCell ref="I33:I34"/>
    <mergeCell ref="G18:G20"/>
    <mergeCell ref="H18:H20"/>
    <mergeCell ref="B32:G32"/>
    <mergeCell ref="I18:I20"/>
    <mergeCell ref="C1:H2"/>
    <mergeCell ref="G5:H5"/>
    <mergeCell ref="G8:G10"/>
    <mergeCell ref="H8:H10"/>
    <mergeCell ref="B30:I30"/>
    <mergeCell ref="B4:E4"/>
    <mergeCell ref="B18:B20"/>
    <mergeCell ref="I5:I6"/>
    <mergeCell ref="B5:B6"/>
    <mergeCell ref="C5:C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</cols>
  <sheetData>
    <row r="4" ht="13.5" thickBot="1"/>
    <row r="5" spans="2:9" ht="13.5" thickBot="1">
      <c r="B5" s="184" t="s">
        <v>0</v>
      </c>
      <c r="C5" s="186" t="s">
        <v>1</v>
      </c>
      <c r="D5" s="182" t="s">
        <v>2</v>
      </c>
      <c r="E5" s="182" t="s">
        <v>3</v>
      </c>
      <c r="F5" s="182" t="s">
        <v>4</v>
      </c>
      <c r="G5" s="175" t="s">
        <v>5</v>
      </c>
      <c r="H5" s="176"/>
      <c r="I5" s="182" t="s">
        <v>6</v>
      </c>
    </row>
    <row r="6" spans="2:9" ht="72.75" thickBot="1">
      <c r="B6" s="185"/>
      <c r="C6" s="187"/>
      <c r="D6" s="183"/>
      <c r="E6" s="183"/>
      <c r="F6" s="183"/>
      <c r="G6" s="14" t="s">
        <v>7</v>
      </c>
      <c r="H6" s="14" t="s">
        <v>8</v>
      </c>
      <c r="I6" s="183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191" t="s">
        <v>32</v>
      </c>
      <c r="D8" s="10"/>
      <c r="E8" s="203">
        <v>1054.1</v>
      </c>
      <c r="F8" s="203">
        <v>12648.7</v>
      </c>
      <c r="G8" s="177"/>
      <c r="H8" s="177"/>
      <c r="I8" s="189"/>
    </row>
    <row r="9" spans="2:9" ht="12.75" customHeight="1" hidden="1">
      <c r="B9" s="27"/>
      <c r="C9" s="188"/>
      <c r="D9" s="1"/>
      <c r="E9" s="202"/>
      <c r="F9" s="202"/>
      <c r="G9" s="178"/>
      <c r="H9" s="178"/>
      <c r="I9" s="190"/>
    </row>
    <row r="10" spans="2:9" ht="13.5" customHeight="1" hidden="1">
      <c r="B10" s="27"/>
      <c r="C10" s="188"/>
      <c r="D10" s="1"/>
      <c r="E10" s="202"/>
      <c r="F10" s="202"/>
      <c r="G10" s="178"/>
      <c r="H10" s="178"/>
      <c r="I10" s="190"/>
    </row>
    <row r="11" spans="2:9" ht="12.75">
      <c r="B11" s="28"/>
      <c r="C11" s="13" t="s">
        <v>9</v>
      </c>
      <c r="D11" s="39"/>
      <c r="E11" s="43">
        <v>144.4</v>
      </c>
      <c r="F11" s="43">
        <v>1732.8</v>
      </c>
      <c r="G11" s="43">
        <f>F11</f>
        <v>1732.8</v>
      </c>
      <c r="H11" s="43" t="s">
        <v>10</v>
      </c>
      <c r="I11" s="37"/>
    </row>
    <row r="12" spans="2:9" ht="24">
      <c r="B12" s="38"/>
      <c r="C12" s="13" t="s">
        <v>11</v>
      </c>
      <c r="D12" s="39"/>
      <c r="E12" s="43">
        <f>E8-E11</f>
        <v>909.6999999999999</v>
      </c>
      <c r="F12" s="43">
        <f>F8-F11</f>
        <v>10915.900000000001</v>
      </c>
      <c r="G12" s="43" t="s">
        <v>10</v>
      </c>
      <c r="H12" s="43">
        <f>F12</f>
        <v>10915.900000000001</v>
      </c>
      <c r="I12" s="37"/>
    </row>
    <row r="13" spans="2:9" ht="24">
      <c r="B13" s="38" t="s">
        <v>39</v>
      </c>
      <c r="C13" s="23" t="s">
        <v>12</v>
      </c>
      <c r="D13" s="39"/>
      <c r="E13" s="46">
        <f>E8*34.2%</f>
        <v>360.5022</v>
      </c>
      <c r="F13" s="46">
        <f>F8*34.2%</f>
        <v>4325.8554</v>
      </c>
      <c r="G13" s="43"/>
      <c r="H13" s="43"/>
      <c r="I13" s="37"/>
    </row>
    <row r="14" spans="2:9" ht="12.75">
      <c r="B14" s="38"/>
      <c r="C14" s="13" t="s">
        <v>9</v>
      </c>
      <c r="D14" s="39"/>
      <c r="E14" s="44">
        <f>E11*34.2%</f>
        <v>49.384800000000006</v>
      </c>
      <c r="F14" s="44">
        <f>F11*34.2%</f>
        <v>592.6176</v>
      </c>
      <c r="G14" s="44">
        <f>F14</f>
        <v>592.6176</v>
      </c>
      <c r="H14" s="43" t="s">
        <v>10</v>
      </c>
      <c r="I14" s="37"/>
    </row>
    <row r="15" spans="2:9" ht="24">
      <c r="B15" s="38"/>
      <c r="C15" s="13" t="s">
        <v>11</v>
      </c>
      <c r="D15" s="39"/>
      <c r="E15" s="44">
        <f>E13-E14</f>
        <v>311.11740000000003</v>
      </c>
      <c r="F15" s="44">
        <f>F13-F14</f>
        <v>3733.2378000000003</v>
      </c>
      <c r="G15" s="43" t="s">
        <v>10</v>
      </c>
      <c r="H15" s="44">
        <f>F15</f>
        <v>3733.2378000000003</v>
      </c>
      <c r="I15" s="37"/>
    </row>
    <row r="16" spans="2:9" ht="12.75">
      <c r="B16" s="38" t="s">
        <v>37</v>
      </c>
      <c r="C16" s="23" t="s">
        <v>13</v>
      </c>
      <c r="D16" s="39"/>
      <c r="E16" s="47">
        <v>9</v>
      </c>
      <c r="F16" s="47">
        <v>108</v>
      </c>
      <c r="G16" s="43" t="s">
        <v>10</v>
      </c>
      <c r="H16" s="43">
        <v>108</v>
      </c>
      <c r="I16" s="37"/>
    </row>
    <row r="17" spans="2:9" ht="12.75">
      <c r="B17" s="38"/>
      <c r="C17" s="23" t="s">
        <v>14</v>
      </c>
      <c r="D17" s="39"/>
      <c r="E17" s="43">
        <v>0</v>
      </c>
      <c r="F17" s="43">
        <v>0</v>
      </c>
      <c r="G17" s="43" t="s">
        <v>10</v>
      </c>
      <c r="H17" s="43" t="s">
        <v>33</v>
      </c>
      <c r="I17" s="37"/>
    </row>
    <row r="18" spans="2:9" s="45" customFormat="1" ht="24" customHeight="1">
      <c r="B18" s="181"/>
      <c r="C18" s="188" t="s">
        <v>15</v>
      </c>
      <c r="D18" s="195"/>
      <c r="E18" s="202">
        <f>SUM(E21:E25)</f>
        <v>265.75</v>
      </c>
      <c r="F18" s="202">
        <f>SUM(F21:F25)</f>
        <v>3189.2</v>
      </c>
      <c r="G18" s="178">
        <f>G23+G21</f>
        <v>2523.5</v>
      </c>
      <c r="H18" s="178">
        <f>H24+H25</f>
        <v>658.8</v>
      </c>
      <c r="I18" s="194"/>
    </row>
    <row r="19" spans="2:9" ht="0.75" customHeight="1">
      <c r="B19" s="181"/>
      <c r="C19" s="188"/>
      <c r="D19" s="195"/>
      <c r="E19" s="202"/>
      <c r="F19" s="202"/>
      <c r="G19" s="178"/>
      <c r="H19" s="178"/>
      <c r="I19" s="194"/>
    </row>
    <row r="20" spans="2:9" ht="12.75" hidden="1">
      <c r="B20" s="181"/>
      <c r="C20" s="188"/>
      <c r="D20" s="195"/>
      <c r="E20" s="202"/>
      <c r="F20" s="202"/>
      <c r="G20" s="178"/>
      <c r="H20" s="178"/>
      <c r="I20" s="194"/>
    </row>
    <row r="21" spans="2:9" ht="24">
      <c r="B21" s="38" t="s">
        <v>50</v>
      </c>
      <c r="C21" s="24" t="s">
        <v>16</v>
      </c>
      <c r="D21" s="39"/>
      <c r="E21" s="43">
        <v>2</v>
      </c>
      <c r="F21" s="43">
        <v>24</v>
      </c>
      <c r="G21" s="43">
        <v>24</v>
      </c>
      <c r="H21" s="43" t="s">
        <v>10</v>
      </c>
      <c r="I21" s="37"/>
    </row>
    <row r="22" spans="2:9" ht="12.75">
      <c r="B22" s="38" t="s">
        <v>51</v>
      </c>
      <c r="C22" s="24" t="s">
        <v>52</v>
      </c>
      <c r="D22" s="39"/>
      <c r="E22" s="43">
        <v>0.15</v>
      </c>
      <c r="F22" s="43">
        <v>1.8</v>
      </c>
      <c r="G22" s="43">
        <v>1.8</v>
      </c>
      <c r="H22" s="43" t="s">
        <v>10</v>
      </c>
      <c r="I22" s="37"/>
    </row>
    <row r="23" spans="2:9" ht="12.75">
      <c r="B23" s="38" t="s">
        <v>35</v>
      </c>
      <c r="C23" s="24" t="s">
        <v>34</v>
      </c>
      <c r="D23" s="39"/>
      <c r="E23" s="43">
        <v>208.6</v>
      </c>
      <c r="F23" s="43">
        <v>2503.6</v>
      </c>
      <c r="G23" s="43">
        <v>2499.5</v>
      </c>
      <c r="H23" s="43" t="s">
        <v>10</v>
      </c>
      <c r="I23" s="37"/>
    </row>
    <row r="24" spans="2:9" ht="12.75">
      <c r="B24" s="38" t="s">
        <v>41</v>
      </c>
      <c r="C24" s="24" t="s">
        <v>40</v>
      </c>
      <c r="D24" s="39"/>
      <c r="E24" s="43">
        <v>22.6</v>
      </c>
      <c r="F24" s="43">
        <v>271.2</v>
      </c>
      <c r="G24" s="43" t="s">
        <v>10</v>
      </c>
      <c r="H24" s="43">
        <v>271.2</v>
      </c>
      <c r="I24" s="37"/>
    </row>
    <row r="25" spans="2:9" ht="12.75">
      <c r="B25" s="38" t="s">
        <v>36</v>
      </c>
      <c r="C25" s="13" t="s">
        <v>42</v>
      </c>
      <c r="D25" s="39"/>
      <c r="E25" s="43">
        <v>32.4</v>
      </c>
      <c r="F25" s="43">
        <v>388.6</v>
      </c>
      <c r="G25" s="43" t="s">
        <v>10</v>
      </c>
      <c r="H25" s="43">
        <v>387.6</v>
      </c>
      <c r="I25" s="37"/>
    </row>
    <row r="26" spans="2:9" ht="13.5" thickBot="1">
      <c r="B26" s="31"/>
      <c r="C26" s="25" t="s">
        <v>17</v>
      </c>
      <c r="D26" s="8"/>
      <c r="E26" s="48">
        <f>E18+E16+E13+E8</f>
        <v>1689.3521999999998</v>
      </c>
      <c r="F26" s="48">
        <f>F18+F16+F13+F8</f>
        <v>20271.755400000002</v>
      </c>
      <c r="G26" s="8"/>
      <c r="H26" s="8"/>
      <c r="I26" s="9"/>
    </row>
    <row r="28" ht="13.5" thickBot="1"/>
    <row r="29" spans="2:9" ht="13.5" thickBot="1">
      <c r="B29" s="200" t="s">
        <v>0</v>
      </c>
      <c r="C29" s="186" t="s">
        <v>1</v>
      </c>
      <c r="D29" s="182" t="s">
        <v>2</v>
      </c>
      <c r="E29" s="182" t="s">
        <v>3</v>
      </c>
      <c r="F29" s="182" t="s">
        <v>4</v>
      </c>
      <c r="G29" s="198" t="s">
        <v>5</v>
      </c>
      <c r="H29" s="199"/>
      <c r="I29" s="192" t="s">
        <v>6</v>
      </c>
    </row>
    <row r="30" spans="2:9" ht="72.75" thickBot="1">
      <c r="B30" s="201"/>
      <c r="C30" s="187"/>
      <c r="D30" s="183"/>
      <c r="E30" s="183"/>
      <c r="F30" s="183"/>
      <c r="G30" s="21" t="s">
        <v>7</v>
      </c>
      <c r="H30" s="14" t="s">
        <v>8</v>
      </c>
      <c r="I30" s="187"/>
    </row>
    <row r="31" spans="2:9" ht="13.5" thickBot="1">
      <c r="B31" s="20">
        <v>1</v>
      </c>
      <c r="C31" s="32">
        <v>2</v>
      </c>
      <c r="D31" s="20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</row>
    <row r="32" spans="2:9" ht="12.75">
      <c r="B32" s="36"/>
      <c r="C32" s="33" t="s">
        <v>18</v>
      </c>
      <c r="D32" s="18"/>
      <c r="E32" s="54">
        <f>E33+E34+E35</f>
        <v>24.3</v>
      </c>
      <c r="F32" s="50">
        <f>F33+F34+F35</f>
        <v>291.79999999999995</v>
      </c>
      <c r="G32" s="19" t="s">
        <v>10</v>
      </c>
      <c r="H32" s="2">
        <f aca="true" t="shared" si="0" ref="H32:H54">F32</f>
        <v>291.79999999999995</v>
      </c>
      <c r="I32" s="40"/>
    </row>
    <row r="33" spans="2:9" ht="12.75">
      <c r="B33" s="38" t="s">
        <v>43</v>
      </c>
      <c r="C33" s="34" t="s">
        <v>19</v>
      </c>
      <c r="D33" s="2"/>
      <c r="E33" s="42">
        <v>8</v>
      </c>
      <c r="F33" s="2">
        <v>95.6</v>
      </c>
      <c r="G33" s="2" t="s">
        <v>10</v>
      </c>
      <c r="H33" s="2">
        <f t="shared" si="0"/>
        <v>95.6</v>
      </c>
      <c r="I33" s="41"/>
    </row>
    <row r="34" spans="2:9" ht="12.75">
      <c r="B34" s="38" t="s">
        <v>44</v>
      </c>
      <c r="C34" s="34" t="s">
        <v>20</v>
      </c>
      <c r="D34" s="2"/>
      <c r="E34" s="42">
        <v>14</v>
      </c>
      <c r="F34" s="2">
        <v>168.2</v>
      </c>
      <c r="G34" s="2" t="s">
        <v>10</v>
      </c>
      <c r="H34" s="2">
        <f t="shared" si="0"/>
        <v>168.2</v>
      </c>
      <c r="I34" s="41"/>
    </row>
    <row r="35" spans="2:9" ht="12.75">
      <c r="B35" s="38" t="s">
        <v>45</v>
      </c>
      <c r="C35" s="34" t="s">
        <v>21</v>
      </c>
      <c r="D35" s="2"/>
      <c r="E35" s="42">
        <v>2.3</v>
      </c>
      <c r="F35" s="2">
        <v>28</v>
      </c>
      <c r="G35" s="2" t="s">
        <v>10</v>
      </c>
      <c r="H35" s="2">
        <f t="shared" si="0"/>
        <v>28</v>
      </c>
      <c r="I35" s="41"/>
    </row>
    <row r="36" spans="2:9" ht="12.75">
      <c r="B36" s="38"/>
      <c r="C36" s="35" t="s">
        <v>22</v>
      </c>
      <c r="D36" s="39"/>
      <c r="E36" s="55">
        <f>SUM(E37:E38)</f>
        <v>5.4</v>
      </c>
      <c r="F36" s="49">
        <f>SUM(F37:F38)</f>
        <v>37.6</v>
      </c>
      <c r="G36" s="2" t="s">
        <v>10</v>
      </c>
      <c r="H36" s="2">
        <f t="shared" si="0"/>
        <v>37.6</v>
      </c>
      <c r="I36" s="41"/>
    </row>
    <row r="37" spans="2:9" ht="12.75">
      <c r="B37" s="38" t="s">
        <v>35</v>
      </c>
      <c r="C37" s="13" t="s">
        <v>23</v>
      </c>
      <c r="D37" s="39"/>
      <c r="E37" s="42">
        <v>3.4</v>
      </c>
      <c r="F37" s="2">
        <v>13.6</v>
      </c>
      <c r="G37" s="2" t="s">
        <v>10</v>
      </c>
      <c r="H37" s="2">
        <f t="shared" si="0"/>
        <v>13.6</v>
      </c>
      <c r="I37" s="41"/>
    </row>
    <row r="38" spans="2:9" ht="12.75">
      <c r="B38" s="38" t="s">
        <v>35</v>
      </c>
      <c r="C38" s="13" t="s">
        <v>24</v>
      </c>
      <c r="D38" s="39"/>
      <c r="E38" s="42">
        <v>2</v>
      </c>
      <c r="F38" s="2">
        <v>24</v>
      </c>
      <c r="G38" s="2" t="s">
        <v>10</v>
      </c>
      <c r="H38" s="2">
        <f t="shared" si="0"/>
        <v>24</v>
      </c>
      <c r="I38" s="41"/>
    </row>
    <row r="39" spans="2:9" ht="12.75">
      <c r="B39" s="38" t="s">
        <v>53</v>
      </c>
      <c r="C39" s="13" t="s">
        <v>58</v>
      </c>
      <c r="D39" s="39"/>
      <c r="E39" s="42">
        <f>F39/12</f>
        <v>0.6</v>
      </c>
      <c r="F39" s="2">
        <v>7.2</v>
      </c>
      <c r="G39" s="2"/>
      <c r="H39" s="2">
        <f t="shared" si="0"/>
        <v>7.2</v>
      </c>
      <c r="I39" s="41"/>
    </row>
    <row r="40" spans="2:9" ht="12.75">
      <c r="B40" s="38"/>
      <c r="C40" s="23" t="s">
        <v>25</v>
      </c>
      <c r="D40" s="39"/>
      <c r="E40" s="42">
        <v>0</v>
      </c>
      <c r="F40" s="2">
        <v>0</v>
      </c>
      <c r="G40" s="2" t="s">
        <v>10</v>
      </c>
      <c r="H40" s="2">
        <f t="shared" si="0"/>
        <v>0</v>
      </c>
      <c r="I40" s="41"/>
    </row>
    <row r="41" spans="2:9" ht="12.75">
      <c r="B41" s="38"/>
      <c r="C41" s="23" t="s">
        <v>26</v>
      </c>
      <c r="D41" s="39"/>
      <c r="E41" s="55">
        <f>SUM(E42:E54)</f>
        <v>55.75833333333334</v>
      </c>
      <c r="F41" s="49">
        <f>SUM(F42:F54)</f>
        <v>669.1</v>
      </c>
      <c r="G41" s="2" t="s">
        <v>10</v>
      </c>
      <c r="H41" s="2">
        <f t="shared" si="0"/>
        <v>669.1</v>
      </c>
      <c r="I41" s="41"/>
    </row>
    <row r="42" spans="2:9" ht="12.75">
      <c r="B42" s="38" t="s">
        <v>53</v>
      </c>
      <c r="C42" s="13" t="s">
        <v>27</v>
      </c>
      <c r="D42" s="39"/>
      <c r="E42" s="42">
        <f>F42/12</f>
        <v>1.25</v>
      </c>
      <c r="F42" s="2">
        <v>15</v>
      </c>
      <c r="G42" s="2" t="s">
        <v>10</v>
      </c>
      <c r="H42" s="2">
        <f t="shared" si="0"/>
        <v>15</v>
      </c>
      <c r="I42" s="41"/>
    </row>
    <row r="43" spans="2:9" ht="12.75">
      <c r="B43" s="38" t="s">
        <v>53</v>
      </c>
      <c r="C43" s="13" t="s">
        <v>29</v>
      </c>
      <c r="D43" s="39"/>
      <c r="E43" s="42">
        <f aca="true" t="shared" si="1" ref="E43:E54">F43/12</f>
        <v>1.25</v>
      </c>
      <c r="F43" s="2">
        <v>15</v>
      </c>
      <c r="G43" s="2" t="s">
        <v>10</v>
      </c>
      <c r="H43" s="2">
        <f t="shared" si="0"/>
        <v>15</v>
      </c>
      <c r="I43" s="41"/>
    </row>
    <row r="44" spans="2:9" ht="12.75">
      <c r="B44" s="38" t="s">
        <v>35</v>
      </c>
      <c r="C44" s="13" t="s">
        <v>46</v>
      </c>
      <c r="D44" s="39"/>
      <c r="E44" s="42">
        <f t="shared" si="1"/>
        <v>22.8</v>
      </c>
      <c r="F44" s="2">
        <v>273.6</v>
      </c>
      <c r="G44" s="2" t="s">
        <v>10</v>
      </c>
      <c r="H44" s="2">
        <f t="shared" si="0"/>
        <v>273.6</v>
      </c>
      <c r="I44" s="41"/>
    </row>
    <row r="45" spans="2:9" ht="12.75">
      <c r="B45" s="38" t="s">
        <v>35</v>
      </c>
      <c r="C45" s="13" t="s">
        <v>47</v>
      </c>
      <c r="D45" s="39"/>
      <c r="E45" s="42">
        <f t="shared" si="1"/>
        <v>2</v>
      </c>
      <c r="F45" s="2">
        <v>24</v>
      </c>
      <c r="G45" s="2" t="s">
        <v>10</v>
      </c>
      <c r="H45" s="2">
        <v>24</v>
      </c>
      <c r="I45" s="41"/>
    </row>
    <row r="46" spans="2:9" ht="12.75">
      <c r="B46" s="38" t="s">
        <v>35</v>
      </c>
      <c r="C46" s="13" t="s">
        <v>48</v>
      </c>
      <c r="D46" s="39"/>
      <c r="E46" s="42">
        <f t="shared" si="1"/>
        <v>8</v>
      </c>
      <c r="F46" s="2">
        <v>96</v>
      </c>
      <c r="G46" s="2" t="s">
        <v>10</v>
      </c>
      <c r="H46" s="2">
        <v>96</v>
      </c>
      <c r="I46" s="41"/>
    </row>
    <row r="47" spans="2:9" ht="12.75">
      <c r="B47" s="38" t="s">
        <v>35</v>
      </c>
      <c r="C47" s="13" t="s">
        <v>49</v>
      </c>
      <c r="D47" s="39"/>
      <c r="E47" s="42">
        <f t="shared" si="1"/>
        <v>3.3333333333333335</v>
      </c>
      <c r="F47" s="2">
        <v>40</v>
      </c>
      <c r="G47" s="2" t="s">
        <v>10</v>
      </c>
      <c r="H47" s="2">
        <v>40</v>
      </c>
      <c r="I47" s="41"/>
    </row>
    <row r="48" spans="2:9" ht="24">
      <c r="B48" s="38"/>
      <c r="C48" s="13" t="s">
        <v>55</v>
      </c>
      <c r="D48" s="39"/>
      <c r="E48" s="42">
        <f t="shared" si="1"/>
        <v>0.5499999999999999</v>
      </c>
      <c r="F48" s="2">
        <v>6.6</v>
      </c>
      <c r="G48" s="2"/>
      <c r="H48" s="2"/>
      <c r="I48" s="41"/>
    </row>
    <row r="49" spans="2:9" ht="12.75">
      <c r="B49" s="38"/>
      <c r="C49" s="13" t="s">
        <v>56</v>
      </c>
      <c r="D49" s="39"/>
      <c r="E49" s="42">
        <f t="shared" si="1"/>
        <v>2.1999999999999997</v>
      </c>
      <c r="F49" s="2">
        <v>26.4</v>
      </c>
      <c r="G49" s="2"/>
      <c r="H49" s="2"/>
      <c r="I49" s="41"/>
    </row>
    <row r="50" spans="2:9" ht="12.75">
      <c r="B50" s="38"/>
      <c r="C50" s="13" t="s">
        <v>57</v>
      </c>
      <c r="D50" s="39"/>
      <c r="E50" s="42">
        <f t="shared" si="1"/>
        <v>5.6000000000000005</v>
      </c>
      <c r="F50" s="2">
        <v>67.2</v>
      </c>
      <c r="G50" s="2"/>
      <c r="H50" s="2"/>
      <c r="I50" s="41"/>
    </row>
    <row r="51" spans="2:9" ht="12.75">
      <c r="B51" s="38"/>
      <c r="C51" s="13" t="s">
        <v>28</v>
      </c>
      <c r="D51" s="39"/>
      <c r="E51" s="42">
        <f t="shared" si="1"/>
        <v>1.3333333333333333</v>
      </c>
      <c r="F51" s="2">
        <v>16</v>
      </c>
      <c r="G51" s="2" t="s">
        <v>10</v>
      </c>
      <c r="H51" s="2">
        <f t="shared" si="0"/>
        <v>16</v>
      </c>
      <c r="I51" s="41"/>
    </row>
    <row r="52" spans="2:9" ht="12.75">
      <c r="B52" s="38"/>
      <c r="C52" s="13" t="s">
        <v>54</v>
      </c>
      <c r="D52" s="39"/>
      <c r="E52" s="42">
        <f t="shared" si="1"/>
        <v>3.4416666666666664</v>
      </c>
      <c r="F52" s="2">
        <v>41.3</v>
      </c>
      <c r="G52" s="2"/>
      <c r="H52" s="2"/>
      <c r="I52" s="41"/>
    </row>
    <row r="53" spans="2:9" ht="12.75">
      <c r="B53" s="38"/>
      <c r="C53" s="13" t="s">
        <v>59</v>
      </c>
      <c r="D53" s="39"/>
      <c r="E53" s="42">
        <f t="shared" si="1"/>
        <v>4</v>
      </c>
      <c r="F53" s="2">
        <v>48</v>
      </c>
      <c r="G53" s="2"/>
      <c r="H53" s="2"/>
      <c r="I53" s="41"/>
    </row>
    <row r="54" spans="2:9" ht="12.75">
      <c r="B54" s="38"/>
      <c r="C54" s="13" t="s">
        <v>30</v>
      </c>
      <c r="D54" s="39"/>
      <c r="E54" s="42">
        <f t="shared" si="1"/>
        <v>0</v>
      </c>
      <c r="F54" s="2"/>
      <c r="G54" s="2" t="s">
        <v>10</v>
      </c>
      <c r="H54" s="2">
        <f t="shared" si="0"/>
        <v>0</v>
      </c>
      <c r="I54" s="41"/>
    </row>
    <row r="55" spans="2:9" ht="36">
      <c r="B55" s="38"/>
      <c r="C55" s="23" t="s">
        <v>31</v>
      </c>
      <c r="D55" s="39"/>
      <c r="E55" s="55">
        <v>586.9</v>
      </c>
      <c r="F55" s="49">
        <v>7042.6</v>
      </c>
      <c r="G55" s="2" t="s">
        <v>10</v>
      </c>
      <c r="H55" s="2">
        <f>F55</f>
        <v>7042.6</v>
      </c>
      <c r="I55" s="41"/>
    </row>
    <row r="56" spans="2:9" ht="13.5" thickBot="1">
      <c r="B56" s="31"/>
      <c r="C56" s="25" t="s">
        <v>17</v>
      </c>
      <c r="D56" s="8"/>
      <c r="E56" s="56">
        <f>E55+E41+E36+E32</f>
        <v>672.3583333333332</v>
      </c>
      <c r="F56" s="56">
        <f>F55+F41+F36+F32</f>
        <v>8041.100000000001</v>
      </c>
      <c r="G56" s="11"/>
      <c r="H56" s="11"/>
      <c r="I56" s="12"/>
    </row>
  </sheetData>
  <sheetProtection/>
  <mergeCells count="28">
    <mergeCell ref="G29:H29"/>
    <mergeCell ref="D18:D20"/>
    <mergeCell ref="H8:H10"/>
    <mergeCell ref="I8:I10"/>
    <mergeCell ref="I18:I20"/>
    <mergeCell ref="B18:B20"/>
    <mergeCell ref="C18:C20"/>
    <mergeCell ref="C8:C10"/>
    <mergeCell ref="I5:I6"/>
    <mergeCell ref="G5:H5"/>
    <mergeCell ref="D29:D30"/>
    <mergeCell ref="E29:E30"/>
    <mergeCell ref="F5:F6"/>
    <mergeCell ref="H18:H20"/>
    <mergeCell ref="I29:I30"/>
    <mergeCell ref="E8:E10"/>
    <mergeCell ref="F8:F10"/>
    <mergeCell ref="F29:F30"/>
    <mergeCell ref="C29:C30"/>
    <mergeCell ref="F18:F20"/>
    <mergeCell ref="G18:G20"/>
    <mergeCell ref="E18:E20"/>
    <mergeCell ref="B5:B6"/>
    <mergeCell ref="C5:C6"/>
    <mergeCell ref="D5:D6"/>
    <mergeCell ref="E5:E6"/>
    <mergeCell ref="B29:B30"/>
    <mergeCell ref="G8:G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85" zoomScaleNormal="85" zoomScalePageLayoutView="0" workbookViewId="0" topLeftCell="A1">
      <selection activeCell="E9" sqref="E9:E13"/>
    </sheetView>
  </sheetViews>
  <sheetFormatPr defaultColWidth="9.00390625" defaultRowHeight="12.75"/>
  <cols>
    <col min="1" max="1" width="17.875" style="63" customWidth="1"/>
    <col min="2" max="2" width="16.00390625" style="63" customWidth="1"/>
    <col min="3" max="3" width="12.875" style="63" customWidth="1"/>
    <col min="4" max="4" width="9.125" style="64" customWidth="1"/>
    <col min="5" max="6" width="9.125" style="63" customWidth="1"/>
    <col min="7" max="7" width="11.375" style="63" customWidth="1"/>
    <col min="8" max="12" width="9.125" style="63" customWidth="1"/>
    <col min="13" max="13" width="10.25390625" style="63" bestFit="1" customWidth="1"/>
    <col min="14" max="16384" width="9.125" style="63" customWidth="1"/>
  </cols>
  <sheetData>
    <row r="1" spans="11:13" ht="12.75">
      <c r="K1" s="205" t="s">
        <v>133</v>
      </c>
      <c r="L1" s="205"/>
      <c r="M1" s="205"/>
    </row>
    <row r="2" spans="1:13" ht="12.75">
      <c r="A2" s="204" t="s">
        <v>280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>
      <c r="A3" s="204" t="s">
        <v>196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>
      <c r="A5" s="204" t="s">
        <v>135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ht="12.75">
      <c r="A6" s="63" t="s">
        <v>93</v>
      </c>
    </row>
    <row r="8" spans="1:13" ht="102">
      <c r="A8" s="157" t="s">
        <v>94</v>
      </c>
      <c r="B8" s="158" t="s">
        <v>95</v>
      </c>
      <c r="C8" s="158" t="s">
        <v>257</v>
      </c>
      <c r="D8" s="158" t="s">
        <v>96</v>
      </c>
      <c r="E8" s="158" t="s">
        <v>97</v>
      </c>
      <c r="F8" s="158" t="s">
        <v>98</v>
      </c>
      <c r="G8" s="158" t="s">
        <v>99</v>
      </c>
      <c r="H8" s="158" t="s">
        <v>134</v>
      </c>
      <c r="I8" s="158" t="s">
        <v>100</v>
      </c>
      <c r="J8" s="158" t="s">
        <v>101</v>
      </c>
      <c r="K8" s="158" t="s">
        <v>102</v>
      </c>
      <c r="L8" s="158" t="s">
        <v>100</v>
      </c>
      <c r="M8" s="158" t="s">
        <v>103</v>
      </c>
    </row>
    <row r="9" spans="1:13" ht="12.75">
      <c r="A9" s="66"/>
      <c r="B9" s="66" t="s">
        <v>145</v>
      </c>
      <c r="C9" s="67" t="s">
        <v>278</v>
      </c>
      <c r="D9" s="68"/>
      <c r="E9" s="69"/>
      <c r="F9" s="69">
        <v>3.33</v>
      </c>
      <c r="G9" s="69">
        <v>1</v>
      </c>
      <c r="H9" s="69">
        <v>0.8</v>
      </c>
      <c r="I9" s="69">
        <f>E9*(F9*G9+H9)</f>
        <v>0</v>
      </c>
      <c r="J9" s="69">
        <f>ROUND(I9,0)</f>
        <v>0</v>
      </c>
      <c r="K9" s="69">
        <v>1.35</v>
      </c>
      <c r="L9" s="69">
        <f>J9*K9</f>
        <v>0</v>
      </c>
      <c r="M9" s="69">
        <f>D9*L9</f>
        <v>0</v>
      </c>
    </row>
    <row r="10" spans="1:13" ht="12.75">
      <c r="A10" s="66"/>
      <c r="B10" s="66" t="s">
        <v>156</v>
      </c>
      <c r="C10" s="67" t="s">
        <v>278</v>
      </c>
      <c r="D10" s="68"/>
      <c r="E10" s="69"/>
      <c r="F10" s="69">
        <v>3.33</v>
      </c>
      <c r="G10" s="69">
        <v>0.8</v>
      </c>
      <c r="H10" s="69">
        <v>0.8</v>
      </c>
      <c r="I10" s="69">
        <f>E10*(F10*G10+H10)</f>
        <v>0</v>
      </c>
      <c r="J10" s="69">
        <f>ROUND(I10,0)</f>
        <v>0</v>
      </c>
      <c r="K10" s="69">
        <v>1.35</v>
      </c>
      <c r="L10" s="69">
        <f>J10*K10</f>
        <v>0</v>
      </c>
      <c r="M10" s="69">
        <f>D10*L10</f>
        <v>0</v>
      </c>
    </row>
    <row r="11" spans="1:13" ht="12.75">
      <c r="A11" s="66"/>
      <c r="B11" s="66" t="s">
        <v>157</v>
      </c>
      <c r="C11" s="70" t="s">
        <v>279</v>
      </c>
      <c r="D11" s="68"/>
      <c r="E11" s="69"/>
      <c r="F11" s="69">
        <v>3.33</v>
      </c>
      <c r="G11" s="69">
        <v>0.8</v>
      </c>
      <c r="H11" s="69">
        <v>0.2</v>
      </c>
      <c r="I11" s="69">
        <f>E11*(F11*G11+H11)</f>
        <v>0</v>
      </c>
      <c r="J11" s="69">
        <f>ROUND(I11,0)</f>
        <v>0</v>
      </c>
      <c r="K11" s="69">
        <v>1.2</v>
      </c>
      <c r="L11" s="69">
        <f>J11*K11</f>
        <v>0</v>
      </c>
      <c r="M11" s="69">
        <f>D11*L11</f>
        <v>0</v>
      </c>
    </row>
    <row r="12" spans="1:13" ht="12.75">
      <c r="A12" s="66"/>
      <c r="B12" s="66" t="s">
        <v>210</v>
      </c>
      <c r="C12" s="70" t="s">
        <v>279</v>
      </c>
      <c r="D12" s="68"/>
      <c r="E12" s="69"/>
      <c r="F12" s="69">
        <v>3.33</v>
      </c>
      <c r="G12" s="69">
        <v>0.6</v>
      </c>
      <c r="H12" s="69">
        <v>0.2</v>
      </c>
      <c r="I12" s="69">
        <f>E12*(F12*G12+H12)</f>
        <v>0</v>
      </c>
      <c r="J12" s="69">
        <f>ROUND(I12,0)</f>
        <v>0</v>
      </c>
      <c r="K12" s="69">
        <v>1.2</v>
      </c>
      <c r="L12" s="69">
        <f>J12*K12</f>
        <v>0</v>
      </c>
      <c r="M12" s="69">
        <f>D12*L12</f>
        <v>0</v>
      </c>
    </row>
    <row r="13" spans="1:13" ht="12.75">
      <c r="A13" s="66"/>
      <c r="B13" s="66" t="s">
        <v>211</v>
      </c>
      <c r="C13" s="67" t="s">
        <v>278</v>
      </c>
      <c r="D13" s="68"/>
      <c r="E13" s="69"/>
      <c r="F13" s="69">
        <v>3.33</v>
      </c>
      <c r="G13" s="69">
        <v>0.75</v>
      </c>
      <c r="H13" s="69">
        <v>0.8</v>
      </c>
      <c r="I13" s="69">
        <f>E13*(F13*G13+H13)</f>
        <v>0</v>
      </c>
      <c r="J13" s="69">
        <f>ROUND(I13,0)</f>
        <v>0</v>
      </c>
      <c r="K13" s="69">
        <v>1.2</v>
      </c>
      <c r="L13" s="69">
        <f>J13*K13</f>
        <v>0</v>
      </c>
      <c r="M13" s="69">
        <f>D13*L13</f>
        <v>0</v>
      </c>
    </row>
    <row r="14" spans="1:13" s="71" customFormat="1" ht="12.75">
      <c r="A14" s="140" t="s">
        <v>92</v>
      </c>
      <c r="B14" s="140"/>
      <c r="C14" s="140"/>
      <c r="D14" s="156">
        <f>SUM(D9:D13)</f>
        <v>0</v>
      </c>
      <c r="E14" s="142"/>
      <c r="F14" s="142"/>
      <c r="G14" s="142"/>
      <c r="H14" s="142"/>
      <c r="I14" s="142"/>
      <c r="J14" s="142"/>
      <c r="K14" s="142"/>
      <c r="L14" s="142"/>
      <c r="M14" s="142">
        <f>SUM(M9:M13)</f>
        <v>0</v>
      </c>
    </row>
    <row r="16" ht="12.75">
      <c r="A16" s="72" t="s">
        <v>131</v>
      </c>
    </row>
    <row r="17" ht="12.75">
      <c r="A17" s="72"/>
    </row>
    <row r="18" ht="12.75">
      <c r="A18" s="72" t="s">
        <v>132</v>
      </c>
    </row>
  </sheetData>
  <sheetProtection/>
  <mergeCells count="4">
    <mergeCell ref="A2:M2"/>
    <mergeCell ref="A3:M3"/>
    <mergeCell ref="K1:M1"/>
    <mergeCell ref="A5:M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85" zoomScaleNormal="85"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G12" sqref="G12:G29"/>
    </sheetView>
  </sheetViews>
  <sheetFormatPr defaultColWidth="9.00390625" defaultRowHeight="12.75"/>
  <cols>
    <col min="1" max="1" width="13.875" style="72" customWidth="1"/>
    <col min="2" max="2" width="36.125" style="72" customWidth="1"/>
    <col min="3" max="4" width="9.125" style="72" customWidth="1"/>
    <col min="5" max="5" width="8.875" style="72" customWidth="1"/>
    <col min="6" max="6" width="8.125" style="73" customWidth="1"/>
    <col min="7" max="7" width="7.875" style="72" bestFit="1" customWidth="1"/>
    <col min="8" max="8" width="7.00390625" style="72" bestFit="1" customWidth="1"/>
    <col min="9" max="9" width="7.625" style="72" bestFit="1" customWidth="1"/>
    <col min="10" max="10" width="6.25390625" style="72" customWidth="1"/>
    <col min="11" max="11" width="9.25390625" style="72" bestFit="1" customWidth="1"/>
    <col min="12" max="12" width="9.125" style="78" customWidth="1"/>
    <col min="13" max="13" width="5.875" style="72" customWidth="1"/>
    <col min="14" max="14" width="8.875" style="72" bestFit="1" customWidth="1"/>
    <col min="15" max="15" width="9.875" style="72" bestFit="1" customWidth="1"/>
    <col min="16" max="16" width="4.25390625" style="72" customWidth="1"/>
    <col min="17" max="17" width="7.75390625" style="72" customWidth="1"/>
    <col min="18" max="18" width="6.00390625" style="72" customWidth="1"/>
    <col min="19" max="16384" width="9.125" style="72" customWidth="1"/>
  </cols>
  <sheetData>
    <row r="1" spans="12:18" ht="12.75">
      <c r="L1" s="72"/>
      <c r="R1" s="74" t="s">
        <v>133</v>
      </c>
    </row>
    <row r="2" spans="1:33" ht="12.75">
      <c r="A2" s="206" t="s">
        <v>258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2.75">
      <c r="A3" s="206" t="s">
        <v>196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ht="12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13" s="63" customFormat="1" ht="12.75">
      <c r="A5" s="204" t="s">
        <v>280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s="63" customFormat="1" ht="12.75">
      <c r="A6" s="204" t="s">
        <v>196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8" ht="12.75">
      <c r="A7" s="210" t="s">
        <v>139</v>
      </c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</row>
    <row r="8" spans="1:18" ht="12.75">
      <c r="A8" s="76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12.7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 t="s">
        <v>165</v>
      </c>
      <c r="Q9" s="208"/>
      <c r="R9" s="208"/>
    </row>
    <row r="10" spans="1:18" ht="89.25">
      <c r="A10" s="159" t="s">
        <v>94</v>
      </c>
      <c r="B10" s="158" t="s">
        <v>95</v>
      </c>
      <c r="C10" s="159" t="s">
        <v>105</v>
      </c>
      <c r="D10" s="159" t="s">
        <v>118</v>
      </c>
      <c r="E10" s="159" t="s">
        <v>106</v>
      </c>
      <c r="F10" s="160" t="s">
        <v>96</v>
      </c>
      <c r="G10" s="159" t="s">
        <v>107</v>
      </c>
      <c r="H10" s="159" t="s">
        <v>108</v>
      </c>
      <c r="I10" s="159" t="s">
        <v>109</v>
      </c>
      <c r="J10" s="159" t="s">
        <v>110</v>
      </c>
      <c r="K10" s="159" t="s">
        <v>111</v>
      </c>
      <c r="L10" s="161" t="s">
        <v>112</v>
      </c>
      <c r="M10" s="159" t="s">
        <v>113</v>
      </c>
      <c r="N10" s="159" t="s">
        <v>111</v>
      </c>
      <c r="O10" s="159" t="s">
        <v>103</v>
      </c>
      <c r="P10" s="159" t="s">
        <v>147</v>
      </c>
      <c r="Q10" s="159" t="s">
        <v>148</v>
      </c>
      <c r="R10" s="159" t="s">
        <v>149</v>
      </c>
    </row>
    <row r="11" spans="1:18" ht="12.75">
      <c r="A11" s="209" t="s">
        <v>146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</row>
    <row r="12" spans="1:18" ht="12.75">
      <c r="A12" s="83"/>
      <c r="B12" s="83" t="s">
        <v>150</v>
      </c>
      <c r="C12" s="83" t="s">
        <v>116</v>
      </c>
      <c r="D12" s="83" t="s">
        <v>260</v>
      </c>
      <c r="E12" s="83" t="s">
        <v>114</v>
      </c>
      <c r="F12" s="84"/>
      <c r="G12" s="85"/>
      <c r="H12" s="85">
        <v>0.2</v>
      </c>
      <c r="I12" s="85">
        <v>0.1</v>
      </c>
      <c r="J12" s="85">
        <v>0.3</v>
      </c>
      <c r="K12" s="85">
        <f>G12*(1+H12+I12+J12)</f>
        <v>0</v>
      </c>
      <c r="L12" s="86">
        <f>ROUND(K12,0)</f>
        <v>0</v>
      </c>
      <c r="M12" s="85">
        <v>1.35</v>
      </c>
      <c r="N12" s="85">
        <f>L12*M12</f>
        <v>0</v>
      </c>
      <c r="O12" s="85">
        <f>F12*N12</f>
        <v>0</v>
      </c>
      <c r="P12" s="83"/>
      <c r="Q12" s="85">
        <f>N12*R12*P12/100</f>
        <v>0</v>
      </c>
      <c r="R12" s="83"/>
    </row>
    <row r="13" spans="1:18" ht="12.75">
      <c r="A13" s="83" t="s">
        <v>115</v>
      </c>
      <c r="B13" s="83" t="s">
        <v>164</v>
      </c>
      <c r="C13" s="83" t="s">
        <v>116</v>
      </c>
      <c r="D13" s="83" t="s">
        <v>166</v>
      </c>
      <c r="E13" s="83" t="s">
        <v>114</v>
      </c>
      <c r="F13" s="84"/>
      <c r="G13" s="85"/>
      <c r="H13" s="85">
        <v>0.1</v>
      </c>
      <c r="I13" s="85">
        <v>0.1</v>
      </c>
      <c r="J13" s="85">
        <v>0.3</v>
      </c>
      <c r="K13" s="85">
        <f>G13*(1+H13+I13+J13)</f>
        <v>0</v>
      </c>
      <c r="L13" s="86">
        <f>ROUND(K13,0)</f>
        <v>0</v>
      </c>
      <c r="M13" s="85">
        <v>1.35</v>
      </c>
      <c r="N13" s="85">
        <f>L13*M13</f>
        <v>0</v>
      </c>
      <c r="O13" s="85">
        <f>F13*N13</f>
        <v>0</v>
      </c>
      <c r="P13" s="83"/>
      <c r="Q13" s="85">
        <f>N13*R13*P13/100</f>
        <v>0</v>
      </c>
      <c r="R13" s="83"/>
    </row>
    <row r="14" spans="1:18" s="78" customFormat="1" ht="12.75">
      <c r="A14" s="145" t="s">
        <v>151</v>
      </c>
      <c r="B14" s="151"/>
      <c r="C14" s="145"/>
      <c r="D14" s="145"/>
      <c r="E14" s="145"/>
      <c r="F14" s="152">
        <f>SUM(F12:F13)</f>
        <v>0</v>
      </c>
      <c r="G14" s="148"/>
      <c r="H14" s="148"/>
      <c r="I14" s="148"/>
      <c r="J14" s="148"/>
      <c r="K14" s="148"/>
      <c r="L14" s="148"/>
      <c r="M14" s="148"/>
      <c r="N14" s="148"/>
      <c r="O14" s="148">
        <f>SUM(O12:O13)</f>
        <v>0</v>
      </c>
      <c r="P14" s="153"/>
      <c r="Q14" s="148">
        <f>SUM(Q12:Q13)</f>
        <v>0</v>
      </c>
      <c r="R14" s="153"/>
    </row>
    <row r="15" spans="1:18" ht="12.75">
      <c r="A15" s="83"/>
      <c r="B15" s="83" t="s">
        <v>228</v>
      </c>
      <c r="C15" s="83" t="s">
        <v>116</v>
      </c>
      <c r="D15" s="83" t="s">
        <v>261</v>
      </c>
      <c r="E15" s="83" t="s">
        <v>226</v>
      </c>
      <c r="F15" s="84"/>
      <c r="G15" s="85"/>
      <c r="H15" s="85">
        <v>0.1</v>
      </c>
      <c r="I15" s="85">
        <v>0</v>
      </c>
      <c r="J15" s="85">
        <v>0</v>
      </c>
      <c r="K15" s="85">
        <f>G15*(1+H15+I15+J15)</f>
        <v>0</v>
      </c>
      <c r="L15" s="86">
        <f>ROUND(K15,0)</f>
        <v>0</v>
      </c>
      <c r="M15" s="85">
        <v>1.35</v>
      </c>
      <c r="N15" s="85">
        <f>L15*M15</f>
        <v>0</v>
      </c>
      <c r="O15" s="85">
        <f>F15*N15</f>
        <v>0</v>
      </c>
      <c r="P15" s="121">
        <v>6</v>
      </c>
      <c r="Q15" s="85">
        <f>N15*R15*P15/100</f>
        <v>0</v>
      </c>
      <c r="R15" s="83"/>
    </row>
    <row r="16" spans="1:18" s="78" customFormat="1" ht="12.75">
      <c r="A16" s="145" t="s">
        <v>163</v>
      </c>
      <c r="B16" s="145"/>
      <c r="C16" s="145"/>
      <c r="D16" s="145"/>
      <c r="E16" s="145"/>
      <c r="F16" s="152">
        <f>SUM(F15)</f>
        <v>0</v>
      </c>
      <c r="G16" s="148"/>
      <c r="H16" s="148"/>
      <c r="I16" s="148"/>
      <c r="J16" s="148"/>
      <c r="K16" s="148"/>
      <c r="L16" s="148"/>
      <c r="M16" s="148"/>
      <c r="N16" s="148"/>
      <c r="O16" s="148">
        <f>SUM(O15)</f>
        <v>0</v>
      </c>
      <c r="P16" s="153"/>
      <c r="Q16" s="148">
        <f>SUM(Q15)</f>
        <v>0</v>
      </c>
      <c r="R16" s="153"/>
    </row>
    <row r="17" spans="1:18" ht="12.75">
      <c r="A17" s="83" t="s">
        <v>115</v>
      </c>
      <c r="B17" s="83" t="s">
        <v>227</v>
      </c>
      <c r="C17" s="83" t="s">
        <v>116</v>
      </c>
      <c r="D17" s="83" t="s">
        <v>166</v>
      </c>
      <c r="E17" s="83" t="s">
        <v>114</v>
      </c>
      <c r="F17" s="84"/>
      <c r="G17" s="85"/>
      <c r="H17" s="85">
        <v>0.1</v>
      </c>
      <c r="I17" s="85">
        <v>0.02</v>
      </c>
      <c r="J17" s="85">
        <v>0.3</v>
      </c>
      <c r="K17" s="85">
        <f>G17*(1+H17+I17+J17)</f>
        <v>0</v>
      </c>
      <c r="L17" s="86">
        <f>ROUND(K17,0)</f>
        <v>0</v>
      </c>
      <c r="M17" s="85">
        <v>1.35</v>
      </c>
      <c r="N17" s="85">
        <f>L17*M17</f>
        <v>0</v>
      </c>
      <c r="O17" s="85">
        <f>F17*N17</f>
        <v>0</v>
      </c>
      <c r="P17" s="83"/>
      <c r="Q17" s="85">
        <f>N17*R17*P17/100</f>
        <v>0</v>
      </c>
      <c r="R17" s="83"/>
    </row>
    <row r="18" spans="1:18" s="78" customFormat="1" ht="12.75">
      <c r="A18" s="145" t="s">
        <v>218</v>
      </c>
      <c r="B18" s="145"/>
      <c r="C18" s="145"/>
      <c r="D18" s="145"/>
      <c r="E18" s="145"/>
      <c r="F18" s="152">
        <f>SUM(F17)</f>
        <v>0</v>
      </c>
      <c r="G18" s="148"/>
      <c r="H18" s="148"/>
      <c r="I18" s="148"/>
      <c r="J18" s="148"/>
      <c r="K18" s="148"/>
      <c r="L18" s="148"/>
      <c r="M18" s="148"/>
      <c r="N18" s="148"/>
      <c r="O18" s="148">
        <f>SUM(O17)</f>
        <v>0</v>
      </c>
      <c r="P18" s="153"/>
      <c r="Q18" s="148">
        <f>SUM(Q17)</f>
        <v>0</v>
      </c>
      <c r="R18" s="153"/>
    </row>
    <row r="19" spans="1:18" ht="12.75">
      <c r="A19" s="83"/>
      <c r="B19" s="83" t="s">
        <v>198</v>
      </c>
      <c r="C19" s="83" t="s">
        <v>214</v>
      </c>
      <c r="D19" s="83" t="s">
        <v>263</v>
      </c>
      <c r="E19" s="83" t="s">
        <v>114</v>
      </c>
      <c r="F19" s="84"/>
      <c r="G19" s="85"/>
      <c r="H19" s="85">
        <v>0.1</v>
      </c>
      <c r="I19" s="85">
        <v>0.01</v>
      </c>
      <c r="J19" s="85">
        <v>0.3</v>
      </c>
      <c r="K19" s="85">
        <f>G19*(1+H19+I19+J19)</f>
        <v>0</v>
      </c>
      <c r="L19" s="86">
        <f>ROUND(K19,0)</f>
        <v>0</v>
      </c>
      <c r="M19" s="85">
        <v>1.35</v>
      </c>
      <c r="N19" s="85">
        <f>L19*M19</f>
        <v>0</v>
      </c>
      <c r="O19" s="85">
        <f>F19*N19</f>
        <v>0</v>
      </c>
      <c r="P19" s="121">
        <v>6</v>
      </c>
      <c r="Q19" s="85">
        <f>N19*R19*P19/100</f>
        <v>0</v>
      </c>
      <c r="R19" s="83"/>
    </row>
    <row r="20" spans="1:18" s="78" customFormat="1" ht="12.75">
      <c r="A20" s="145" t="s">
        <v>199</v>
      </c>
      <c r="B20" s="145"/>
      <c r="C20" s="145"/>
      <c r="D20" s="145"/>
      <c r="E20" s="145"/>
      <c r="F20" s="152">
        <f>SUM(F19:F19)</f>
        <v>0</v>
      </c>
      <c r="G20" s="148"/>
      <c r="H20" s="148"/>
      <c r="I20" s="148"/>
      <c r="J20" s="148"/>
      <c r="K20" s="148"/>
      <c r="L20" s="148"/>
      <c r="M20" s="148"/>
      <c r="N20" s="148"/>
      <c r="O20" s="148">
        <f>SUM(O19:O19)</f>
        <v>0</v>
      </c>
      <c r="P20" s="153"/>
      <c r="Q20" s="148">
        <f>SUM(Q19:Q19)</f>
        <v>0</v>
      </c>
      <c r="R20" s="153"/>
    </row>
    <row r="21" spans="1:18" ht="12.75">
      <c r="A21" s="83" t="s">
        <v>115</v>
      </c>
      <c r="B21" s="83" t="s">
        <v>229</v>
      </c>
      <c r="C21" s="83" t="s">
        <v>116</v>
      </c>
      <c r="D21" s="83" t="s">
        <v>166</v>
      </c>
      <c r="E21" s="83" t="s">
        <v>114</v>
      </c>
      <c r="F21" s="84"/>
      <c r="G21" s="85"/>
      <c r="H21" s="85">
        <v>0.1</v>
      </c>
      <c r="I21" s="85">
        <v>0</v>
      </c>
      <c r="J21" s="85">
        <v>0.3</v>
      </c>
      <c r="K21" s="85">
        <f>G21*(1+H21+I21+J21)</f>
        <v>0</v>
      </c>
      <c r="L21" s="86">
        <f>ROUND(K21,0)</f>
        <v>0</v>
      </c>
      <c r="M21" s="85">
        <v>1.2</v>
      </c>
      <c r="N21" s="85">
        <f>L21*M21</f>
        <v>0</v>
      </c>
      <c r="O21" s="85">
        <f>F21*N21</f>
        <v>0</v>
      </c>
      <c r="P21" s="83"/>
      <c r="Q21" s="85">
        <f>N21*R21*P21/100</f>
        <v>0</v>
      </c>
      <c r="R21" s="83"/>
    </row>
    <row r="22" spans="1:18" s="78" customFormat="1" ht="12.75">
      <c r="A22" s="145" t="s">
        <v>153</v>
      </c>
      <c r="B22" s="145"/>
      <c r="C22" s="145"/>
      <c r="D22" s="145"/>
      <c r="E22" s="145"/>
      <c r="F22" s="152">
        <f>SUM(F21:F21)</f>
        <v>0</v>
      </c>
      <c r="G22" s="148"/>
      <c r="H22" s="148"/>
      <c r="I22" s="148"/>
      <c r="J22" s="148"/>
      <c r="K22" s="148"/>
      <c r="L22" s="148"/>
      <c r="M22" s="148"/>
      <c r="N22" s="148"/>
      <c r="O22" s="148">
        <f>SUM(O21:O21)</f>
        <v>0</v>
      </c>
      <c r="P22" s="145"/>
      <c r="Q22" s="148">
        <f>SUM(Q21)</f>
        <v>0</v>
      </c>
      <c r="R22" s="145"/>
    </row>
    <row r="23" spans="1:18" ht="12.75">
      <c r="A23" s="83"/>
      <c r="B23" s="83" t="s">
        <v>225</v>
      </c>
      <c r="C23" s="83" t="s">
        <v>214</v>
      </c>
      <c r="D23" s="83" t="s">
        <v>261</v>
      </c>
      <c r="E23" s="83" t="s">
        <v>114</v>
      </c>
      <c r="F23" s="84"/>
      <c r="G23" s="85"/>
      <c r="H23" s="85">
        <v>0.1</v>
      </c>
      <c r="I23" s="85">
        <v>0</v>
      </c>
      <c r="J23" s="85">
        <v>0.3</v>
      </c>
      <c r="K23" s="85">
        <f>G23*(1+H23+I23+J23)</f>
        <v>0</v>
      </c>
      <c r="L23" s="86">
        <f>ROUND(K23,0)</f>
        <v>0</v>
      </c>
      <c r="M23" s="85">
        <v>1.35</v>
      </c>
      <c r="N23" s="85">
        <f>L23*M23</f>
        <v>0</v>
      </c>
      <c r="O23" s="85">
        <f>F23*N23</f>
        <v>0</v>
      </c>
      <c r="P23" s="121">
        <v>6</v>
      </c>
      <c r="Q23" s="85">
        <f>N23*R23*P23/100</f>
        <v>0</v>
      </c>
      <c r="R23" s="83"/>
    </row>
    <row r="24" spans="1:18" ht="12.75">
      <c r="A24" s="83"/>
      <c r="B24" s="83" t="s">
        <v>225</v>
      </c>
      <c r="C24" s="83" t="s">
        <v>214</v>
      </c>
      <c r="D24" s="83" t="s">
        <v>262</v>
      </c>
      <c r="E24" s="83" t="s">
        <v>114</v>
      </c>
      <c r="F24" s="84"/>
      <c r="G24" s="85"/>
      <c r="H24" s="85">
        <v>0.2</v>
      </c>
      <c r="I24" s="85">
        <v>0</v>
      </c>
      <c r="J24" s="85">
        <v>0.3</v>
      </c>
      <c r="K24" s="85">
        <f>G24*(1+H24+I24+J24)</f>
        <v>0</v>
      </c>
      <c r="L24" s="86">
        <f>ROUND(K24,0)</f>
        <v>0</v>
      </c>
      <c r="M24" s="85">
        <v>1.35</v>
      </c>
      <c r="N24" s="85">
        <f>L24*M24</f>
        <v>0</v>
      </c>
      <c r="O24" s="85">
        <f>F24*N24</f>
        <v>0</v>
      </c>
      <c r="P24" s="121">
        <v>6</v>
      </c>
      <c r="Q24" s="85">
        <f>N24*R24*P24/100</f>
        <v>0</v>
      </c>
      <c r="R24" s="83"/>
    </row>
    <row r="25" spans="1:18" ht="12.75">
      <c r="A25" s="83"/>
      <c r="B25" s="83" t="s">
        <v>225</v>
      </c>
      <c r="C25" s="83" t="s">
        <v>116</v>
      </c>
      <c r="D25" s="83" t="s">
        <v>260</v>
      </c>
      <c r="E25" s="83" t="s">
        <v>226</v>
      </c>
      <c r="F25" s="84"/>
      <c r="G25" s="85"/>
      <c r="H25" s="85">
        <v>0.2</v>
      </c>
      <c r="I25" s="85">
        <v>0</v>
      </c>
      <c r="J25" s="85">
        <v>0</v>
      </c>
      <c r="K25" s="85">
        <f>G25*(1+H25+I25+J25)</f>
        <v>0</v>
      </c>
      <c r="L25" s="86">
        <f>ROUND(K25,0)</f>
        <v>0</v>
      </c>
      <c r="M25" s="85">
        <v>1.35</v>
      </c>
      <c r="N25" s="85">
        <f>L25*M25</f>
        <v>0</v>
      </c>
      <c r="O25" s="85">
        <f>F25*N25</f>
        <v>0</v>
      </c>
      <c r="P25" s="121">
        <v>6</v>
      </c>
      <c r="Q25" s="85">
        <f>N25*R25*P25/100</f>
        <v>0</v>
      </c>
      <c r="R25" s="83"/>
    </row>
    <row r="26" spans="1:18" ht="12.75">
      <c r="A26" s="83" t="s">
        <v>115</v>
      </c>
      <c r="B26" s="83" t="s">
        <v>225</v>
      </c>
      <c r="C26" s="83"/>
      <c r="D26" s="83" t="s">
        <v>166</v>
      </c>
      <c r="E26" s="83" t="s">
        <v>114</v>
      </c>
      <c r="F26" s="84"/>
      <c r="G26" s="85"/>
      <c r="H26" s="85">
        <v>0.1</v>
      </c>
      <c r="I26" s="85">
        <v>0</v>
      </c>
      <c r="J26" s="85">
        <v>0.3</v>
      </c>
      <c r="K26" s="85">
        <f>G26*(1+H26+I26+J26)</f>
        <v>0</v>
      </c>
      <c r="L26" s="86">
        <f>ROUND(K26,0)</f>
        <v>0</v>
      </c>
      <c r="M26" s="85">
        <v>1.35</v>
      </c>
      <c r="N26" s="85">
        <f>L26*M26</f>
        <v>0</v>
      </c>
      <c r="O26" s="85">
        <f>F26*N26</f>
        <v>0</v>
      </c>
      <c r="P26" s="83">
        <v>6</v>
      </c>
      <c r="Q26" s="85">
        <f>N26*R26*P26/100</f>
        <v>0</v>
      </c>
      <c r="R26" s="83"/>
    </row>
    <row r="27" spans="1:18" s="78" customFormat="1" ht="12.75">
      <c r="A27" s="212" t="s">
        <v>152</v>
      </c>
      <c r="B27" s="212"/>
      <c r="C27" s="145"/>
      <c r="D27" s="145"/>
      <c r="E27" s="145"/>
      <c r="F27" s="152">
        <f>SUM(F23:F26)</f>
        <v>0</v>
      </c>
      <c r="G27" s="148"/>
      <c r="H27" s="148"/>
      <c r="I27" s="148"/>
      <c r="J27" s="148"/>
      <c r="K27" s="148"/>
      <c r="L27" s="148"/>
      <c r="M27" s="148"/>
      <c r="N27" s="148"/>
      <c r="O27" s="148">
        <f>SUM(O23:O26)</f>
        <v>0</v>
      </c>
      <c r="P27" s="153"/>
      <c r="Q27" s="148">
        <f>SUM(Q23:Q26)</f>
        <v>0</v>
      </c>
      <c r="R27" s="153"/>
    </row>
    <row r="28" spans="1:18" ht="12.75">
      <c r="A28" s="83"/>
      <c r="B28" s="83" t="s">
        <v>230</v>
      </c>
      <c r="C28" s="83"/>
      <c r="D28" s="83" t="s">
        <v>166</v>
      </c>
      <c r="E28" s="83"/>
      <c r="F28" s="84"/>
      <c r="G28" s="85"/>
      <c r="H28" s="85">
        <v>0.1</v>
      </c>
      <c r="I28" s="85">
        <v>0</v>
      </c>
      <c r="J28" s="85">
        <v>0</v>
      </c>
      <c r="K28" s="85">
        <f>G28*(1+H28+I28+J28)</f>
        <v>0</v>
      </c>
      <c r="L28" s="86">
        <f>ROUND(K28,0)</f>
        <v>0</v>
      </c>
      <c r="M28" s="85">
        <v>1.35</v>
      </c>
      <c r="N28" s="85">
        <f>L28*M28</f>
        <v>0</v>
      </c>
      <c r="O28" s="85">
        <f>F28*N28</f>
        <v>0</v>
      </c>
      <c r="P28" s="121">
        <v>6</v>
      </c>
      <c r="Q28" s="85">
        <f>N28*R28*P28/100</f>
        <v>0</v>
      </c>
      <c r="R28" s="83"/>
    </row>
    <row r="29" spans="1:18" ht="12.75">
      <c r="A29" s="83" t="s">
        <v>115</v>
      </c>
      <c r="B29" s="83" t="s">
        <v>230</v>
      </c>
      <c r="C29" s="83"/>
      <c r="D29" s="83" t="s">
        <v>166</v>
      </c>
      <c r="E29" s="83"/>
      <c r="F29" s="84"/>
      <c r="G29" s="85"/>
      <c r="H29" s="85">
        <v>0.1</v>
      </c>
      <c r="I29" s="85">
        <v>0</v>
      </c>
      <c r="J29" s="85">
        <v>0</v>
      </c>
      <c r="K29" s="85">
        <f>G29*(1+H29+I29+J29)</f>
        <v>0</v>
      </c>
      <c r="L29" s="86">
        <f>ROUND(K29,0)</f>
        <v>0</v>
      </c>
      <c r="M29" s="85">
        <v>1.35</v>
      </c>
      <c r="N29" s="85">
        <f>L29*M29</f>
        <v>0</v>
      </c>
      <c r="O29" s="85">
        <f>F29*N29</f>
        <v>0</v>
      </c>
      <c r="P29" s="83">
        <v>6</v>
      </c>
      <c r="Q29" s="85">
        <f>N29*R29*P29/100</f>
        <v>0</v>
      </c>
      <c r="R29" s="83"/>
    </row>
    <row r="30" spans="1:18" s="78" customFormat="1" ht="12.75">
      <c r="A30" s="145" t="s">
        <v>206</v>
      </c>
      <c r="B30" s="145"/>
      <c r="C30" s="145"/>
      <c r="D30" s="145"/>
      <c r="E30" s="145"/>
      <c r="F30" s="152">
        <f>SUM(F28:F29)</f>
        <v>0</v>
      </c>
      <c r="G30" s="148"/>
      <c r="H30" s="148"/>
      <c r="I30" s="148"/>
      <c r="J30" s="148"/>
      <c r="K30" s="148"/>
      <c r="L30" s="148"/>
      <c r="M30" s="148"/>
      <c r="N30" s="148"/>
      <c r="O30" s="148">
        <f>SUM(O28:O29)</f>
        <v>0</v>
      </c>
      <c r="P30" s="153"/>
      <c r="Q30" s="148">
        <f>SUM(Q28:Q28)</f>
        <v>0</v>
      </c>
      <c r="R30" s="153"/>
    </row>
    <row r="31" spans="1:18" s="78" customFormat="1" ht="12.75">
      <c r="A31" s="154" t="s">
        <v>154</v>
      </c>
      <c r="B31" s="154"/>
      <c r="C31" s="154"/>
      <c r="D31" s="154"/>
      <c r="E31" s="154"/>
      <c r="F31" s="155">
        <f>F14+F18+F27+F22+F30+F16+F20</f>
        <v>0</v>
      </c>
      <c r="G31" s="86"/>
      <c r="H31" s="86"/>
      <c r="I31" s="86"/>
      <c r="J31" s="86"/>
      <c r="K31" s="86"/>
      <c r="L31" s="86"/>
      <c r="M31" s="86"/>
      <c r="N31" s="86"/>
      <c r="O31" s="86">
        <f>O14+O16+O18+O27+O22+O30+O20</f>
        <v>0</v>
      </c>
      <c r="P31" s="154"/>
      <c r="Q31" s="86">
        <f>Q14+Q16+Q18+Q27+Q22+Q30+Q20</f>
        <v>0</v>
      </c>
      <c r="R31" s="154"/>
    </row>
    <row r="33" spans="1:6" s="63" customFormat="1" ht="12.75">
      <c r="A33" s="72" t="s">
        <v>131</v>
      </c>
      <c r="D33" s="64"/>
      <c r="F33" s="88"/>
    </row>
    <row r="34" spans="1:6" s="63" customFormat="1" ht="12.75">
      <c r="A34" s="72"/>
      <c r="D34" s="64"/>
      <c r="F34" s="88"/>
    </row>
    <row r="35" spans="1:6" s="63" customFormat="1" ht="12.75">
      <c r="A35" s="72" t="s">
        <v>132</v>
      </c>
      <c r="D35" s="64"/>
      <c r="F35" s="88"/>
    </row>
    <row r="36" ht="12.75">
      <c r="G36" s="63"/>
    </row>
    <row r="37" ht="12.75">
      <c r="G37" s="63"/>
    </row>
    <row r="38" ht="12.75">
      <c r="G38" s="63"/>
    </row>
    <row r="39" ht="12.75">
      <c r="G39" s="63"/>
    </row>
  </sheetData>
  <sheetProtection/>
  <mergeCells count="9">
    <mergeCell ref="A2:R2"/>
    <mergeCell ref="A9:O9"/>
    <mergeCell ref="P9:R9"/>
    <mergeCell ref="A11:R11"/>
    <mergeCell ref="A7:R7"/>
    <mergeCell ref="A27:B27"/>
    <mergeCell ref="A3:R3"/>
    <mergeCell ref="A5:M5"/>
    <mergeCell ref="A6:M6"/>
  </mergeCells>
  <printOptions/>
  <pageMargins left="0.11811023622047245" right="0.11811023622047245" top="0.15748031496062992" bottom="0.15748031496062992" header="0" footer="0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="80" zoomScaleNormal="80" workbookViewId="0" topLeftCell="A1">
      <pane xSplit="1" ySplit="9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2" sqref="E12:E34"/>
    </sheetView>
  </sheetViews>
  <sheetFormatPr defaultColWidth="9.00390625" defaultRowHeight="12.75"/>
  <cols>
    <col min="1" max="1" width="27.25390625" style="72" customWidth="1"/>
    <col min="2" max="2" width="40.00390625" style="72" customWidth="1"/>
    <col min="3" max="3" width="8.125" style="72" customWidth="1"/>
    <col min="4" max="4" width="7.875" style="72" customWidth="1"/>
    <col min="5" max="5" width="8.75390625" style="72" customWidth="1"/>
    <col min="6" max="6" width="7.375" style="72" customWidth="1"/>
    <col min="7" max="7" width="8.00390625" style="72" customWidth="1"/>
    <col min="8" max="8" width="11.25390625" style="72" customWidth="1"/>
    <col min="9" max="9" width="9.25390625" style="72" customWidth="1"/>
    <col min="10" max="10" width="6.875" style="72" customWidth="1"/>
    <col min="11" max="11" width="12.00390625" style="72" customWidth="1"/>
    <col min="12" max="12" width="11.75390625" style="72" customWidth="1"/>
    <col min="13" max="13" width="4.375" style="72" customWidth="1"/>
    <col min="14" max="14" width="10.125" style="72" customWidth="1"/>
    <col min="15" max="15" width="6.125" style="72" bestFit="1" customWidth="1"/>
    <col min="16" max="16384" width="9.125" style="72" customWidth="1"/>
  </cols>
  <sheetData>
    <row r="1" ht="12.75">
      <c r="O1" s="74" t="s">
        <v>133</v>
      </c>
    </row>
    <row r="2" spans="1:15" ht="12.75">
      <c r="A2" s="206" t="s">
        <v>281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1.25" customHeight="1">
      <c r="A3" s="206" t="s">
        <v>196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1.2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1.25" customHeight="1">
      <c r="A5" s="210" t="s">
        <v>136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2" ht="11.25" customHeight="1">
      <c r="A6" s="76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5" ht="12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14" t="s">
        <v>165</v>
      </c>
      <c r="N7" s="214"/>
      <c r="O7" s="214"/>
    </row>
    <row r="8" spans="1:15" ht="76.5">
      <c r="A8" s="124" t="s">
        <v>119</v>
      </c>
      <c r="B8" s="159" t="s">
        <v>95</v>
      </c>
      <c r="C8" s="159" t="s">
        <v>120</v>
      </c>
      <c r="D8" s="159" t="s">
        <v>121</v>
      </c>
      <c r="E8" s="159" t="s">
        <v>107</v>
      </c>
      <c r="F8" s="159" t="s">
        <v>140</v>
      </c>
      <c r="G8" s="159" t="s">
        <v>141</v>
      </c>
      <c r="H8" s="159" t="s">
        <v>111</v>
      </c>
      <c r="I8" s="159" t="s">
        <v>138</v>
      </c>
      <c r="J8" s="159" t="s">
        <v>142</v>
      </c>
      <c r="K8" s="159" t="s">
        <v>143</v>
      </c>
      <c r="L8" s="159" t="s">
        <v>103</v>
      </c>
      <c r="M8" s="159" t="s">
        <v>147</v>
      </c>
      <c r="N8" s="160" t="s">
        <v>148</v>
      </c>
      <c r="O8" s="159" t="s">
        <v>149</v>
      </c>
    </row>
    <row r="9" spans="1:15" ht="12.75">
      <c r="A9" s="213" t="s">
        <v>146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2.75">
      <c r="A10" s="83"/>
      <c r="B10" s="83"/>
      <c r="C10" s="89"/>
      <c r="D10" s="124">
        <v>3</v>
      </c>
      <c r="E10" s="85">
        <v>5401</v>
      </c>
      <c r="F10" s="85">
        <v>1.12</v>
      </c>
      <c r="G10" s="85">
        <v>0.63</v>
      </c>
      <c r="H10" s="85">
        <f>E10*(F10+G10)</f>
        <v>9451.75</v>
      </c>
      <c r="I10" s="86">
        <f>ROUND(H10,0)</f>
        <v>9452</v>
      </c>
      <c r="J10" s="85">
        <v>1.2</v>
      </c>
      <c r="K10" s="85">
        <f>I10*J10</f>
        <v>11342.4</v>
      </c>
      <c r="L10" s="85">
        <f>K10*C10</f>
        <v>0</v>
      </c>
      <c r="M10" s="83"/>
      <c r="N10" s="83"/>
      <c r="O10" s="83"/>
    </row>
    <row r="11" spans="1:15" s="78" customFormat="1" ht="12.75">
      <c r="A11" s="145" t="s">
        <v>219</v>
      </c>
      <c r="B11" s="145"/>
      <c r="C11" s="146">
        <f>SUM(C10:C10)</f>
        <v>0</v>
      </c>
      <c r="D11" s="147"/>
      <c r="E11" s="148"/>
      <c r="F11" s="148"/>
      <c r="G11" s="148"/>
      <c r="H11" s="148"/>
      <c r="I11" s="148"/>
      <c r="J11" s="148"/>
      <c r="K11" s="148"/>
      <c r="L11" s="148">
        <f>SUM(L10:L10)</f>
        <v>0</v>
      </c>
      <c r="M11" s="145"/>
      <c r="N11" s="145"/>
      <c r="O11" s="145"/>
    </row>
    <row r="12" spans="1:15" ht="12.75">
      <c r="A12" s="83" t="s">
        <v>115</v>
      </c>
      <c r="B12" s="83" t="s">
        <v>200</v>
      </c>
      <c r="C12" s="89"/>
      <c r="D12" s="124">
        <v>1</v>
      </c>
      <c r="E12" s="85"/>
      <c r="F12" s="85">
        <v>0.8</v>
      </c>
      <c r="G12" s="85">
        <v>0.63</v>
      </c>
      <c r="H12" s="85">
        <f>E12*(F12+G12)</f>
        <v>0</v>
      </c>
      <c r="I12" s="86">
        <f>ROUND(H12,0)</f>
        <v>0</v>
      </c>
      <c r="J12" s="85">
        <v>1.2</v>
      </c>
      <c r="K12" s="85">
        <f>I12*J12</f>
        <v>0</v>
      </c>
      <c r="L12" s="85">
        <f>K12*C12</f>
        <v>0</v>
      </c>
      <c r="M12" s="83"/>
      <c r="N12" s="83"/>
      <c r="O12" s="83"/>
    </row>
    <row r="13" spans="1:15" s="78" customFormat="1" ht="12.75">
      <c r="A13" s="145" t="s">
        <v>220</v>
      </c>
      <c r="B13" s="145"/>
      <c r="C13" s="146">
        <f>SUM(C12)</f>
        <v>0</v>
      </c>
      <c r="D13" s="147"/>
      <c r="E13" s="148"/>
      <c r="F13" s="148"/>
      <c r="G13" s="148"/>
      <c r="H13" s="148"/>
      <c r="I13" s="148"/>
      <c r="J13" s="148"/>
      <c r="K13" s="148"/>
      <c r="L13" s="148">
        <f>SUM(L12)</f>
        <v>0</v>
      </c>
      <c r="M13" s="145"/>
      <c r="N13" s="145"/>
      <c r="O13" s="145"/>
    </row>
    <row r="14" spans="1:15" ht="12.75">
      <c r="A14" s="115"/>
      <c r="B14" s="83" t="s">
        <v>205</v>
      </c>
      <c r="C14" s="89"/>
      <c r="D14" s="124">
        <v>3</v>
      </c>
      <c r="E14" s="85"/>
      <c r="F14" s="85">
        <v>1.12</v>
      </c>
      <c r="G14" s="85">
        <v>0.63</v>
      </c>
      <c r="H14" s="85">
        <f>E14*(F14+G14)</f>
        <v>0</v>
      </c>
      <c r="I14" s="86">
        <f>ROUND(H14,0)</f>
        <v>0</v>
      </c>
      <c r="J14" s="85">
        <v>1.2</v>
      </c>
      <c r="K14" s="85">
        <f>I14*J14</f>
        <v>0</v>
      </c>
      <c r="L14" s="85">
        <f>K14*C14</f>
        <v>0</v>
      </c>
      <c r="M14" s="83"/>
      <c r="N14" s="83"/>
      <c r="O14" s="83"/>
    </row>
    <row r="15" spans="1:15" ht="12.75">
      <c r="A15" s="115" t="s">
        <v>115</v>
      </c>
      <c r="B15" s="83" t="s">
        <v>205</v>
      </c>
      <c r="C15" s="89"/>
      <c r="D15" s="124">
        <v>3</v>
      </c>
      <c r="E15" s="85"/>
      <c r="F15" s="85">
        <v>1.12</v>
      </c>
      <c r="G15" s="85">
        <v>0.63</v>
      </c>
      <c r="H15" s="85">
        <f>E15*(F15+G15)</f>
        <v>0</v>
      </c>
      <c r="I15" s="86">
        <f>ROUND(H15,0)</f>
        <v>0</v>
      </c>
      <c r="J15" s="85">
        <v>1.2</v>
      </c>
      <c r="K15" s="85">
        <f>I15*J15</f>
        <v>0</v>
      </c>
      <c r="L15" s="85">
        <f>K15*C15</f>
        <v>0</v>
      </c>
      <c r="M15" s="83"/>
      <c r="N15" s="83"/>
      <c r="O15" s="83"/>
    </row>
    <row r="16" spans="1:15" s="78" customFormat="1" ht="12.75">
      <c r="A16" s="145" t="s">
        <v>221</v>
      </c>
      <c r="B16" s="145"/>
      <c r="C16" s="146">
        <f>SUM(C14:C15)</f>
        <v>0</v>
      </c>
      <c r="D16" s="147"/>
      <c r="E16" s="148"/>
      <c r="F16" s="148"/>
      <c r="G16" s="148"/>
      <c r="H16" s="148"/>
      <c r="I16" s="148"/>
      <c r="J16" s="148"/>
      <c r="K16" s="148"/>
      <c r="L16" s="148">
        <f>SUM(L14:L15)</f>
        <v>0</v>
      </c>
      <c r="M16" s="145"/>
      <c r="N16" s="145"/>
      <c r="O16" s="145"/>
    </row>
    <row r="17" spans="1:15" ht="12.75">
      <c r="A17" s="83" t="s">
        <v>259</v>
      </c>
      <c r="B17" s="83" t="s">
        <v>155</v>
      </c>
      <c r="C17" s="89"/>
      <c r="D17" s="124">
        <v>3</v>
      </c>
      <c r="E17" s="85"/>
      <c r="F17" s="85">
        <v>1.12</v>
      </c>
      <c r="G17" s="85">
        <v>0.55</v>
      </c>
      <c r="H17" s="85">
        <f>E17*(F17+G17)</f>
        <v>0</v>
      </c>
      <c r="I17" s="86">
        <f>ROUND(H17,0)</f>
        <v>0</v>
      </c>
      <c r="J17" s="85">
        <v>1.35</v>
      </c>
      <c r="K17" s="85">
        <f>I17*J17</f>
        <v>0</v>
      </c>
      <c r="L17" s="85">
        <f>K17*C17</f>
        <v>0</v>
      </c>
      <c r="M17" s="83"/>
      <c r="N17" s="83"/>
      <c r="O17" s="83"/>
    </row>
    <row r="18" spans="1:15" s="78" customFormat="1" ht="12.75">
      <c r="A18" s="145" t="s">
        <v>222</v>
      </c>
      <c r="B18" s="145"/>
      <c r="C18" s="146">
        <f>SUM(C17)</f>
        <v>0</v>
      </c>
      <c r="D18" s="147"/>
      <c r="E18" s="148"/>
      <c r="F18" s="148"/>
      <c r="G18" s="148"/>
      <c r="H18" s="148"/>
      <c r="I18" s="148"/>
      <c r="J18" s="148"/>
      <c r="K18" s="148"/>
      <c r="L18" s="148">
        <f>SUM(L17)</f>
        <v>0</v>
      </c>
      <c r="M18" s="145"/>
      <c r="N18" s="145"/>
      <c r="O18" s="145"/>
    </row>
    <row r="19" spans="1:15" ht="12.75">
      <c r="A19" s="83"/>
      <c r="B19" s="83" t="s">
        <v>231</v>
      </c>
      <c r="C19" s="89"/>
      <c r="D19" s="124">
        <v>2</v>
      </c>
      <c r="E19" s="85"/>
      <c r="F19" s="85">
        <v>0.96</v>
      </c>
      <c r="G19" s="85">
        <v>0.55</v>
      </c>
      <c r="H19" s="85">
        <f aca="true" t="shared" si="0" ref="H19:H26">E19*(F19+G19)</f>
        <v>0</v>
      </c>
      <c r="I19" s="86">
        <f aca="true" t="shared" si="1" ref="I19:I26">ROUND(H19,0)</f>
        <v>0</v>
      </c>
      <c r="J19" s="85">
        <v>1.2</v>
      </c>
      <c r="K19" s="85">
        <f aca="true" t="shared" si="2" ref="K19:K26">I19*J19</f>
        <v>0</v>
      </c>
      <c r="L19" s="85">
        <f aca="true" t="shared" si="3" ref="L19:L26">K19*C19</f>
        <v>0</v>
      </c>
      <c r="M19" s="121">
        <v>6</v>
      </c>
      <c r="N19" s="85">
        <f aca="true" t="shared" si="4" ref="N19:N26">K19*O19*M19/100</f>
        <v>0</v>
      </c>
      <c r="O19" s="89"/>
    </row>
    <row r="20" spans="1:15" ht="12.75">
      <c r="A20" s="83"/>
      <c r="B20" s="83" t="s">
        <v>231</v>
      </c>
      <c r="C20" s="89"/>
      <c r="D20" s="124">
        <v>2</v>
      </c>
      <c r="E20" s="85"/>
      <c r="F20" s="85">
        <v>0.96</v>
      </c>
      <c r="G20" s="85">
        <v>0.55</v>
      </c>
      <c r="H20" s="85">
        <f t="shared" si="0"/>
        <v>0</v>
      </c>
      <c r="I20" s="86">
        <f t="shared" si="1"/>
        <v>0</v>
      </c>
      <c r="J20" s="85">
        <v>1.2</v>
      </c>
      <c r="K20" s="85">
        <f t="shared" si="2"/>
        <v>0</v>
      </c>
      <c r="L20" s="85">
        <f t="shared" si="3"/>
        <v>0</v>
      </c>
      <c r="M20" s="121">
        <v>6</v>
      </c>
      <c r="N20" s="85">
        <f t="shared" si="4"/>
        <v>0</v>
      </c>
      <c r="O20" s="89"/>
    </row>
    <row r="21" spans="1:15" ht="12.75">
      <c r="A21" s="83"/>
      <c r="B21" s="83" t="s">
        <v>231</v>
      </c>
      <c r="C21" s="89"/>
      <c r="D21" s="124">
        <v>2</v>
      </c>
      <c r="E21" s="85"/>
      <c r="F21" s="85">
        <v>0.96</v>
      </c>
      <c r="G21" s="85">
        <v>0.55</v>
      </c>
      <c r="H21" s="85">
        <f t="shared" si="0"/>
        <v>0</v>
      </c>
      <c r="I21" s="86">
        <f t="shared" si="1"/>
        <v>0</v>
      </c>
      <c r="J21" s="85">
        <v>1.2</v>
      </c>
      <c r="K21" s="85">
        <f t="shared" si="2"/>
        <v>0</v>
      </c>
      <c r="L21" s="85">
        <f t="shared" si="3"/>
        <v>0</v>
      </c>
      <c r="M21" s="121">
        <v>6</v>
      </c>
      <c r="N21" s="85">
        <f t="shared" si="4"/>
        <v>0</v>
      </c>
      <c r="O21" s="89"/>
    </row>
    <row r="22" spans="1:15" ht="12.75">
      <c r="A22" s="83"/>
      <c r="B22" s="83" t="s">
        <v>231</v>
      </c>
      <c r="C22" s="89"/>
      <c r="D22" s="124">
        <v>2</v>
      </c>
      <c r="E22" s="85"/>
      <c r="F22" s="85">
        <v>0.96</v>
      </c>
      <c r="G22" s="85">
        <v>0.55</v>
      </c>
      <c r="H22" s="85">
        <f t="shared" si="0"/>
        <v>0</v>
      </c>
      <c r="I22" s="86">
        <f t="shared" si="1"/>
        <v>0</v>
      </c>
      <c r="J22" s="85">
        <v>1.2</v>
      </c>
      <c r="K22" s="85">
        <f t="shared" si="2"/>
        <v>0</v>
      </c>
      <c r="L22" s="85">
        <f t="shared" si="3"/>
        <v>0</v>
      </c>
      <c r="M22" s="121">
        <v>6</v>
      </c>
      <c r="N22" s="85">
        <f t="shared" si="4"/>
        <v>0</v>
      </c>
      <c r="O22" s="89"/>
    </row>
    <row r="23" spans="1:15" ht="12.75">
      <c r="A23" s="83"/>
      <c r="B23" s="83" t="s">
        <v>231</v>
      </c>
      <c r="C23" s="89"/>
      <c r="D23" s="124">
        <v>2</v>
      </c>
      <c r="E23" s="85"/>
      <c r="F23" s="85">
        <v>0.96</v>
      </c>
      <c r="G23" s="85">
        <v>0.55</v>
      </c>
      <c r="H23" s="85">
        <f t="shared" si="0"/>
        <v>0</v>
      </c>
      <c r="I23" s="86">
        <f t="shared" si="1"/>
        <v>0</v>
      </c>
      <c r="J23" s="85">
        <v>1.2</v>
      </c>
      <c r="K23" s="85">
        <f t="shared" si="2"/>
        <v>0</v>
      </c>
      <c r="L23" s="85">
        <f t="shared" si="3"/>
        <v>0</v>
      </c>
      <c r="M23" s="121">
        <v>6</v>
      </c>
      <c r="N23" s="85">
        <f t="shared" si="4"/>
        <v>0</v>
      </c>
      <c r="O23" s="89"/>
    </row>
    <row r="24" spans="1:15" ht="12.75">
      <c r="A24" s="83"/>
      <c r="B24" s="83" t="s">
        <v>231</v>
      </c>
      <c r="C24" s="89"/>
      <c r="D24" s="124">
        <v>2</v>
      </c>
      <c r="E24" s="85"/>
      <c r="F24" s="85">
        <v>0.96</v>
      </c>
      <c r="G24" s="85">
        <v>0.55</v>
      </c>
      <c r="H24" s="85">
        <f t="shared" si="0"/>
        <v>0</v>
      </c>
      <c r="I24" s="86">
        <f t="shared" si="1"/>
        <v>0</v>
      </c>
      <c r="J24" s="85">
        <v>1.2</v>
      </c>
      <c r="K24" s="85">
        <f t="shared" si="2"/>
        <v>0</v>
      </c>
      <c r="L24" s="85">
        <f t="shared" si="3"/>
        <v>0</v>
      </c>
      <c r="M24" s="121">
        <v>6</v>
      </c>
      <c r="N24" s="85">
        <f t="shared" si="4"/>
        <v>0</v>
      </c>
      <c r="O24" s="89"/>
    </row>
    <row r="25" spans="1:15" ht="12.75">
      <c r="A25" s="83" t="s">
        <v>115</v>
      </c>
      <c r="B25" s="83" t="s">
        <v>231</v>
      </c>
      <c r="C25" s="89"/>
      <c r="D25" s="124">
        <v>2</v>
      </c>
      <c r="E25" s="85"/>
      <c r="F25" s="85">
        <v>0.96</v>
      </c>
      <c r="G25" s="85">
        <v>0.55</v>
      </c>
      <c r="H25" s="85">
        <f t="shared" si="0"/>
        <v>0</v>
      </c>
      <c r="I25" s="86">
        <f t="shared" si="1"/>
        <v>0</v>
      </c>
      <c r="J25" s="85">
        <v>1.2</v>
      </c>
      <c r="K25" s="85">
        <f t="shared" si="2"/>
        <v>0</v>
      </c>
      <c r="L25" s="85">
        <f t="shared" si="3"/>
        <v>0</v>
      </c>
      <c r="M25" s="83">
        <v>6</v>
      </c>
      <c r="N25" s="85">
        <f t="shared" si="4"/>
        <v>0</v>
      </c>
      <c r="O25" s="89"/>
    </row>
    <row r="26" spans="1:15" ht="12.75">
      <c r="A26" s="83" t="s">
        <v>115</v>
      </c>
      <c r="B26" s="83" t="s">
        <v>232</v>
      </c>
      <c r="C26" s="89"/>
      <c r="D26" s="124">
        <v>2</v>
      </c>
      <c r="E26" s="85"/>
      <c r="F26" s="85">
        <v>0.96</v>
      </c>
      <c r="G26" s="85">
        <v>0.55</v>
      </c>
      <c r="H26" s="85">
        <f t="shared" si="0"/>
        <v>0</v>
      </c>
      <c r="I26" s="86">
        <f t="shared" si="1"/>
        <v>0</v>
      </c>
      <c r="J26" s="85">
        <v>1.2</v>
      </c>
      <c r="K26" s="85">
        <f t="shared" si="2"/>
        <v>0</v>
      </c>
      <c r="L26" s="85">
        <f t="shared" si="3"/>
        <v>0</v>
      </c>
      <c r="M26" s="83">
        <v>6</v>
      </c>
      <c r="N26" s="85">
        <f t="shared" si="4"/>
        <v>0</v>
      </c>
      <c r="O26" s="89"/>
    </row>
    <row r="27" spans="1:15" ht="12.75">
      <c r="A27" s="145" t="s">
        <v>223</v>
      </c>
      <c r="B27" s="145" t="s">
        <v>122</v>
      </c>
      <c r="C27" s="146">
        <f>SUM(C19:C26)</f>
        <v>0</v>
      </c>
      <c r="D27" s="147"/>
      <c r="E27" s="148"/>
      <c r="F27" s="148"/>
      <c r="G27" s="148"/>
      <c r="H27" s="148"/>
      <c r="I27" s="148"/>
      <c r="J27" s="148"/>
      <c r="K27" s="148"/>
      <c r="L27" s="148">
        <f>SUM(L19:L26)</f>
        <v>0</v>
      </c>
      <c r="M27" s="149"/>
      <c r="N27" s="148">
        <f>SUM(N19:N26)</f>
        <v>0</v>
      </c>
      <c r="O27" s="149"/>
    </row>
    <row r="28" spans="1:15" ht="12.75">
      <c r="A28" s="83"/>
      <c r="B28" s="83" t="s">
        <v>233</v>
      </c>
      <c r="C28" s="89"/>
      <c r="D28" s="124">
        <v>2</v>
      </c>
      <c r="E28" s="85"/>
      <c r="F28" s="85">
        <v>0.96</v>
      </c>
      <c r="G28" s="85">
        <v>0.55</v>
      </c>
      <c r="H28" s="85">
        <f aca="true" t="shared" si="5" ref="H28:H34">E28*(F28+G28)</f>
        <v>0</v>
      </c>
      <c r="I28" s="86">
        <f aca="true" t="shared" si="6" ref="I28:I34">ROUND(H28,0)</f>
        <v>0</v>
      </c>
      <c r="J28" s="85">
        <v>1.4</v>
      </c>
      <c r="K28" s="85">
        <f aca="true" t="shared" si="7" ref="K28:K34">I28*J28</f>
        <v>0</v>
      </c>
      <c r="L28" s="85">
        <f aca="true" t="shared" si="8" ref="L28:L34">K28*C28</f>
        <v>0</v>
      </c>
      <c r="M28" s="121">
        <v>6</v>
      </c>
      <c r="N28" s="85"/>
      <c r="O28" s="89"/>
    </row>
    <row r="29" spans="1:15" ht="12.75">
      <c r="A29" s="83"/>
      <c r="B29" s="83" t="s">
        <v>233</v>
      </c>
      <c r="C29" s="89"/>
      <c r="D29" s="124">
        <v>2</v>
      </c>
      <c r="E29" s="85"/>
      <c r="F29" s="85">
        <v>0.96</v>
      </c>
      <c r="G29" s="85">
        <v>0.55</v>
      </c>
      <c r="H29" s="85">
        <f t="shared" si="5"/>
        <v>0</v>
      </c>
      <c r="I29" s="86">
        <f t="shared" si="6"/>
        <v>0</v>
      </c>
      <c r="J29" s="85">
        <v>1.4</v>
      </c>
      <c r="K29" s="85">
        <f t="shared" si="7"/>
        <v>0</v>
      </c>
      <c r="L29" s="85">
        <f t="shared" si="8"/>
        <v>0</v>
      </c>
      <c r="M29" s="121">
        <v>6</v>
      </c>
      <c r="N29" s="85"/>
      <c r="O29" s="89"/>
    </row>
    <row r="30" spans="1:15" ht="12.75">
      <c r="A30" s="83"/>
      <c r="B30" s="83" t="s">
        <v>233</v>
      </c>
      <c r="C30" s="89"/>
      <c r="D30" s="124">
        <v>2</v>
      </c>
      <c r="E30" s="85"/>
      <c r="F30" s="85">
        <v>0.96</v>
      </c>
      <c r="G30" s="85">
        <v>0.55</v>
      </c>
      <c r="H30" s="85">
        <f t="shared" si="5"/>
        <v>0</v>
      </c>
      <c r="I30" s="86">
        <f t="shared" si="6"/>
        <v>0</v>
      </c>
      <c r="J30" s="85">
        <v>1.4</v>
      </c>
      <c r="K30" s="85">
        <f t="shared" si="7"/>
        <v>0</v>
      </c>
      <c r="L30" s="85">
        <f t="shared" si="8"/>
        <v>0</v>
      </c>
      <c r="M30" s="121">
        <v>6</v>
      </c>
      <c r="N30" s="85"/>
      <c r="O30" s="89"/>
    </row>
    <row r="31" spans="1:15" ht="12.75">
      <c r="A31" s="83"/>
      <c r="B31" s="83" t="s">
        <v>233</v>
      </c>
      <c r="C31" s="89"/>
      <c r="D31" s="124">
        <v>2</v>
      </c>
      <c r="E31" s="85"/>
      <c r="F31" s="85">
        <v>0.96</v>
      </c>
      <c r="G31" s="85">
        <v>0.55</v>
      </c>
      <c r="H31" s="85">
        <f t="shared" si="5"/>
        <v>0</v>
      </c>
      <c r="I31" s="86">
        <f t="shared" si="6"/>
        <v>0</v>
      </c>
      <c r="J31" s="85">
        <v>1.4</v>
      </c>
      <c r="K31" s="85">
        <f t="shared" si="7"/>
        <v>0</v>
      </c>
      <c r="L31" s="85">
        <f t="shared" si="8"/>
        <v>0</v>
      </c>
      <c r="M31" s="121">
        <v>6</v>
      </c>
      <c r="N31" s="85"/>
      <c r="O31" s="89"/>
    </row>
    <row r="32" spans="1:15" ht="12.75">
      <c r="A32" s="83"/>
      <c r="B32" s="83" t="s">
        <v>233</v>
      </c>
      <c r="C32" s="89"/>
      <c r="D32" s="124">
        <v>2</v>
      </c>
      <c r="E32" s="85"/>
      <c r="F32" s="85">
        <v>0.96</v>
      </c>
      <c r="G32" s="85">
        <v>0.55</v>
      </c>
      <c r="H32" s="85">
        <f t="shared" si="5"/>
        <v>0</v>
      </c>
      <c r="I32" s="86">
        <f t="shared" si="6"/>
        <v>0</v>
      </c>
      <c r="J32" s="85">
        <v>1.4</v>
      </c>
      <c r="K32" s="85">
        <f t="shared" si="7"/>
        <v>0</v>
      </c>
      <c r="L32" s="85">
        <f t="shared" si="8"/>
        <v>0</v>
      </c>
      <c r="M32" s="121">
        <v>6</v>
      </c>
      <c r="N32" s="85"/>
      <c r="O32" s="89"/>
    </row>
    <row r="33" spans="1:15" ht="12.75">
      <c r="A33" s="83"/>
      <c r="B33" s="83" t="s">
        <v>233</v>
      </c>
      <c r="C33" s="89"/>
      <c r="D33" s="124">
        <v>2</v>
      </c>
      <c r="E33" s="85"/>
      <c r="F33" s="85">
        <v>0.96</v>
      </c>
      <c r="G33" s="85">
        <v>0.55</v>
      </c>
      <c r="H33" s="85">
        <f t="shared" si="5"/>
        <v>0</v>
      </c>
      <c r="I33" s="86">
        <f t="shared" si="6"/>
        <v>0</v>
      </c>
      <c r="J33" s="85">
        <v>1.4</v>
      </c>
      <c r="K33" s="85">
        <f t="shared" si="7"/>
        <v>0</v>
      </c>
      <c r="L33" s="85">
        <f t="shared" si="8"/>
        <v>0</v>
      </c>
      <c r="M33" s="121">
        <v>6</v>
      </c>
      <c r="N33" s="85"/>
      <c r="O33" s="89"/>
    </row>
    <row r="34" spans="1:15" ht="12.75">
      <c r="A34" s="83" t="s">
        <v>115</v>
      </c>
      <c r="B34" s="83" t="s">
        <v>233</v>
      </c>
      <c r="C34" s="89"/>
      <c r="D34" s="124">
        <v>2</v>
      </c>
      <c r="E34" s="85"/>
      <c r="F34" s="85">
        <v>0.96</v>
      </c>
      <c r="G34" s="85">
        <v>0.55</v>
      </c>
      <c r="H34" s="85">
        <f t="shared" si="5"/>
        <v>0</v>
      </c>
      <c r="I34" s="86">
        <f t="shared" si="6"/>
        <v>0</v>
      </c>
      <c r="J34" s="85">
        <v>1.4</v>
      </c>
      <c r="K34" s="85">
        <f t="shared" si="7"/>
        <v>0</v>
      </c>
      <c r="L34" s="85">
        <f t="shared" si="8"/>
        <v>0</v>
      </c>
      <c r="M34" s="150">
        <v>6</v>
      </c>
      <c r="N34" s="85"/>
      <c r="O34" s="89"/>
    </row>
    <row r="35" spans="1:15" ht="12.75">
      <c r="A35" s="145" t="s">
        <v>224</v>
      </c>
      <c r="B35" s="145" t="s">
        <v>122</v>
      </c>
      <c r="C35" s="146">
        <f>SUM(C28:C34)</f>
        <v>0</v>
      </c>
      <c r="D35" s="147"/>
      <c r="E35" s="148"/>
      <c r="F35" s="148"/>
      <c r="G35" s="148"/>
      <c r="H35" s="148"/>
      <c r="I35" s="148"/>
      <c r="J35" s="148"/>
      <c r="K35" s="148"/>
      <c r="L35" s="148">
        <f>SUM(L28:L34)</f>
        <v>0</v>
      </c>
      <c r="M35" s="149"/>
      <c r="N35" s="148">
        <f>SUM(N28:N34)</f>
        <v>0</v>
      </c>
      <c r="O35" s="149"/>
    </row>
    <row r="36" spans="1:15" s="78" customFormat="1" ht="13.5" thickBot="1">
      <c r="A36" s="79" t="s">
        <v>130</v>
      </c>
      <c r="B36" s="80"/>
      <c r="C36" s="81">
        <f>C11+C13+C18+C35+C27+C16</f>
        <v>0</v>
      </c>
      <c r="D36" s="80"/>
      <c r="E36" s="82"/>
      <c r="F36" s="82"/>
      <c r="G36" s="82"/>
      <c r="H36" s="82"/>
      <c r="I36" s="82"/>
      <c r="J36" s="82"/>
      <c r="K36" s="82"/>
      <c r="L36" s="82">
        <f>L11+L13+L18+L35+L27+L16</f>
        <v>0</v>
      </c>
      <c r="M36" s="80"/>
      <c r="N36" s="82">
        <f>N11+N13+N18+N35+N27+N16</f>
        <v>0</v>
      </c>
      <c r="O36" s="87"/>
    </row>
    <row r="38" spans="1:4" s="63" customFormat="1" ht="12.75">
      <c r="A38" s="72" t="s">
        <v>131</v>
      </c>
      <c r="D38" s="64"/>
    </row>
    <row r="39" spans="1:4" s="63" customFormat="1" ht="12.75">
      <c r="A39" s="72"/>
      <c r="D39" s="64"/>
    </row>
    <row r="40" spans="1:4" s="63" customFormat="1" ht="12.75">
      <c r="A40" s="72" t="s">
        <v>132</v>
      </c>
      <c r="D40" s="64"/>
    </row>
    <row r="41" spans="6:12" ht="12.75">
      <c r="F41" s="90"/>
      <c r="L41" s="78"/>
    </row>
    <row r="42" spans="1:4" s="63" customFormat="1" ht="12.75">
      <c r="A42" s="72"/>
      <c r="D42" s="64"/>
    </row>
    <row r="43" spans="1:4" s="63" customFormat="1" ht="12.75">
      <c r="A43" s="72"/>
      <c r="D43" s="64"/>
    </row>
    <row r="44" spans="1:4" s="63" customFormat="1" ht="12.75">
      <c r="A44" s="72"/>
      <c r="D44" s="64"/>
    </row>
    <row r="45" spans="6:12" ht="12.75">
      <c r="F45" s="90"/>
      <c r="L45" s="78"/>
    </row>
    <row r="48" ht="12.75">
      <c r="C48" s="72" t="s">
        <v>217</v>
      </c>
    </row>
  </sheetData>
  <sheetProtection/>
  <mergeCells count="6">
    <mergeCell ref="A9:O9"/>
    <mergeCell ref="M7:O7"/>
    <mergeCell ref="A2:O2"/>
    <mergeCell ref="A3:O3"/>
    <mergeCell ref="A5:O5"/>
    <mergeCell ref="A7:L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0" zoomScaleNormal="80" zoomScalePageLayoutView="0" workbookViewId="0" topLeftCell="A1">
      <selection activeCell="E9" sqref="E9:E55"/>
    </sheetView>
  </sheetViews>
  <sheetFormatPr defaultColWidth="9.00390625" defaultRowHeight="12.75"/>
  <cols>
    <col min="1" max="1" width="32.75390625" style="63" customWidth="1"/>
    <col min="2" max="2" width="27.75390625" style="63" customWidth="1"/>
    <col min="3" max="3" width="8.75390625" style="88" customWidth="1"/>
    <col min="4" max="4" width="8.375" style="63" customWidth="1"/>
    <col min="5" max="5" width="11.375" style="63" customWidth="1"/>
    <col min="6" max="6" width="7.25390625" style="63" customWidth="1"/>
    <col min="7" max="7" width="8.125" style="63" customWidth="1"/>
    <col min="8" max="8" width="9.125" style="63" bestFit="1" customWidth="1"/>
    <col min="9" max="9" width="13.625" style="63" customWidth="1"/>
    <col min="10" max="10" width="7.625" style="63" bestFit="1" customWidth="1"/>
    <col min="11" max="11" width="12.75390625" style="63" customWidth="1"/>
    <col min="12" max="12" width="12.875" style="63" customWidth="1"/>
    <col min="13" max="13" width="4.125" style="63" customWidth="1"/>
    <col min="14" max="14" width="7.875" style="88" bestFit="1" customWidth="1"/>
    <col min="15" max="15" width="6.125" style="63" bestFit="1" customWidth="1"/>
    <col min="16" max="16384" width="9.125" style="63" customWidth="1"/>
  </cols>
  <sheetData>
    <row r="1" spans="1:15" ht="15" customHeight="1">
      <c r="A1" s="91"/>
      <c r="B1" s="91"/>
      <c r="C1" s="92"/>
      <c r="D1" s="91"/>
      <c r="E1" s="91"/>
      <c r="F1" s="91"/>
      <c r="G1" s="91"/>
      <c r="H1" s="91"/>
      <c r="I1" s="91"/>
      <c r="J1" s="91"/>
      <c r="M1" s="91"/>
      <c r="N1" s="205" t="s">
        <v>133</v>
      </c>
      <c r="O1" s="217"/>
    </row>
    <row r="2" spans="1:15" ht="12.75">
      <c r="A2" s="206" t="s">
        <v>282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12.75">
      <c r="A3" s="210" t="s">
        <v>196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2.75">
      <c r="A4" s="76"/>
      <c r="B4" s="76"/>
      <c r="C4" s="93"/>
      <c r="D4" s="93"/>
      <c r="E4" s="93"/>
      <c r="F4" s="93"/>
      <c r="G4" s="93"/>
      <c r="H4" s="93"/>
      <c r="I4" s="93"/>
      <c r="J4" s="93"/>
      <c r="K4" s="93"/>
      <c r="L4" s="93"/>
      <c r="M4" s="64"/>
      <c r="N4" s="94"/>
      <c r="O4" s="64"/>
    </row>
    <row r="5" spans="1:15" ht="12.75">
      <c r="A5" s="210" t="s">
        <v>144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ht="12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4" t="s">
        <v>165</v>
      </c>
      <c r="N6" s="214"/>
      <c r="O6" s="214"/>
    </row>
    <row r="7" spans="1:15" ht="66" customHeight="1">
      <c r="A7" s="157" t="s">
        <v>119</v>
      </c>
      <c r="B7" s="159" t="s">
        <v>95</v>
      </c>
      <c r="C7" s="162" t="s">
        <v>120</v>
      </c>
      <c r="D7" s="158" t="s">
        <v>121</v>
      </c>
      <c r="E7" s="158" t="s">
        <v>107</v>
      </c>
      <c r="F7" s="158" t="s">
        <v>140</v>
      </c>
      <c r="G7" s="158" t="s">
        <v>141</v>
      </c>
      <c r="H7" s="158" t="s">
        <v>111</v>
      </c>
      <c r="I7" s="158" t="s">
        <v>138</v>
      </c>
      <c r="J7" s="158" t="s">
        <v>142</v>
      </c>
      <c r="K7" s="158" t="s">
        <v>143</v>
      </c>
      <c r="L7" s="158" t="s">
        <v>103</v>
      </c>
      <c r="M7" s="159" t="s">
        <v>147</v>
      </c>
      <c r="N7" s="160" t="s">
        <v>148</v>
      </c>
      <c r="O7" s="159" t="s">
        <v>149</v>
      </c>
    </row>
    <row r="8" spans="1:15" ht="12.75">
      <c r="A8" s="215" t="s">
        <v>207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2.75">
      <c r="A9" s="66"/>
      <c r="B9" s="66" t="s">
        <v>123</v>
      </c>
      <c r="C9" s="96"/>
      <c r="D9" s="66">
        <v>2</v>
      </c>
      <c r="E9" s="69"/>
      <c r="F9" s="69">
        <v>0.96</v>
      </c>
      <c r="G9" s="69">
        <v>0.47</v>
      </c>
      <c r="H9" s="69">
        <f>E9*(F9+G9)</f>
        <v>0</v>
      </c>
      <c r="I9" s="97">
        <f>ROUND(H9,0)</f>
        <v>0</v>
      </c>
      <c r="J9" s="69">
        <v>1.2</v>
      </c>
      <c r="K9" s="69">
        <f>I9*J9</f>
        <v>0</v>
      </c>
      <c r="L9" s="69">
        <f>K9*C9</f>
        <v>0</v>
      </c>
      <c r="M9" s="163">
        <v>6</v>
      </c>
      <c r="N9" s="95">
        <f>K9*O9*M9/100</f>
        <v>0</v>
      </c>
      <c r="O9" s="66"/>
    </row>
    <row r="10" spans="1:15" s="71" customFormat="1" ht="12.75">
      <c r="A10" s="140" t="s">
        <v>240</v>
      </c>
      <c r="B10" s="140"/>
      <c r="C10" s="141">
        <f>SUM(C9:C9)</f>
        <v>0</v>
      </c>
      <c r="D10" s="140"/>
      <c r="E10" s="142"/>
      <c r="F10" s="142"/>
      <c r="G10" s="142"/>
      <c r="H10" s="142"/>
      <c r="I10" s="142"/>
      <c r="J10" s="142"/>
      <c r="K10" s="142"/>
      <c r="L10" s="142">
        <f>SUM(L9:L9)</f>
        <v>0</v>
      </c>
      <c r="M10" s="140"/>
      <c r="N10" s="142">
        <f>SUM(N9:N9)</f>
        <v>0</v>
      </c>
      <c r="O10" s="140"/>
    </row>
    <row r="11" spans="1:15" ht="12.75">
      <c r="A11" s="66"/>
      <c r="B11" s="66" t="s">
        <v>124</v>
      </c>
      <c r="C11" s="96"/>
      <c r="D11" s="66">
        <v>2</v>
      </c>
      <c r="E11" s="69"/>
      <c r="F11" s="69">
        <v>0.96</v>
      </c>
      <c r="G11" s="69">
        <v>0.63</v>
      </c>
      <c r="H11" s="69">
        <f>E11*(F11+G11)</f>
        <v>0</v>
      </c>
      <c r="I11" s="97">
        <f>ROUND(H11,0)</f>
        <v>0</v>
      </c>
      <c r="J11" s="69">
        <v>1.2</v>
      </c>
      <c r="K11" s="69">
        <f>I11*J11</f>
        <v>0</v>
      </c>
      <c r="L11" s="69">
        <f>K11*C11</f>
        <v>0</v>
      </c>
      <c r="M11" s="150">
        <v>12</v>
      </c>
      <c r="N11" s="95">
        <f>K11*O11*M11/100</f>
        <v>0</v>
      </c>
      <c r="O11" s="83"/>
    </row>
    <row r="12" spans="1:15" ht="12.75">
      <c r="A12" s="66"/>
      <c r="B12" s="66" t="s">
        <v>124</v>
      </c>
      <c r="C12" s="96"/>
      <c r="D12" s="66">
        <v>2</v>
      </c>
      <c r="E12" s="69"/>
      <c r="F12" s="69">
        <v>0.96</v>
      </c>
      <c r="G12" s="69">
        <v>0.63</v>
      </c>
      <c r="H12" s="69">
        <f>E12*(F12+G12)</f>
        <v>0</v>
      </c>
      <c r="I12" s="97">
        <f>ROUND(H12,0)</f>
        <v>0</v>
      </c>
      <c r="J12" s="69">
        <v>1.2</v>
      </c>
      <c r="K12" s="69">
        <f>I12*J12</f>
        <v>0</v>
      </c>
      <c r="L12" s="69">
        <f>K12*C12</f>
        <v>0</v>
      </c>
      <c r="M12" s="150">
        <v>12</v>
      </c>
      <c r="N12" s="95">
        <f>K12*O12*M12/100</f>
        <v>0</v>
      </c>
      <c r="O12" s="83"/>
    </row>
    <row r="13" spans="1:15" ht="12.75">
      <c r="A13" s="66" t="s">
        <v>115</v>
      </c>
      <c r="B13" s="66" t="s">
        <v>125</v>
      </c>
      <c r="C13" s="96"/>
      <c r="D13" s="66">
        <v>2</v>
      </c>
      <c r="E13" s="69"/>
      <c r="F13" s="69">
        <v>0.96</v>
      </c>
      <c r="G13" s="69">
        <v>0.63</v>
      </c>
      <c r="H13" s="69">
        <f>E13*(F13+G13)</f>
        <v>0</v>
      </c>
      <c r="I13" s="97">
        <f>ROUND(H13,0)</f>
        <v>0</v>
      </c>
      <c r="J13" s="69">
        <v>1.2</v>
      </c>
      <c r="K13" s="69">
        <f>I13*J13</f>
        <v>0</v>
      </c>
      <c r="L13" s="69">
        <f>K13*C13</f>
        <v>0</v>
      </c>
      <c r="M13" s="83">
        <v>12</v>
      </c>
      <c r="N13" s="95">
        <f>K13*O13*M13/100</f>
        <v>0</v>
      </c>
      <c r="O13" s="83"/>
    </row>
    <row r="14" spans="1:15" s="71" customFormat="1" ht="12.75">
      <c r="A14" s="140" t="s">
        <v>241</v>
      </c>
      <c r="B14" s="140"/>
      <c r="C14" s="141">
        <f>SUM(C11:C13)</f>
        <v>0</v>
      </c>
      <c r="D14" s="140"/>
      <c r="E14" s="142"/>
      <c r="F14" s="142"/>
      <c r="G14" s="142"/>
      <c r="H14" s="142"/>
      <c r="I14" s="142"/>
      <c r="J14" s="142"/>
      <c r="K14" s="142"/>
      <c r="L14" s="142">
        <f>SUM(L11:L13)</f>
        <v>0</v>
      </c>
      <c r="M14" s="140"/>
      <c r="N14" s="141">
        <f>SUM(N11:N13)</f>
        <v>0</v>
      </c>
      <c r="O14" s="140"/>
    </row>
    <row r="15" spans="1:15" ht="12.75">
      <c r="A15" s="66"/>
      <c r="B15" s="66" t="s">
        <v>162</v>
      </c>
      <c r="C15" s="96"/>
      <c r="D15" s="66">
        <v>2</v>
      </c>
      <c r="E15" s="69"/>
      <c r="F15" s="69">
        <v>0.96</v>
      </c>
      <c r="G15" s="69">
        <v>0.47</v>
      </c>
      <c r="H15" s="69">
        <f>E15*(F15+G15)</f>
        <v>0</v>
      </c>
      <c r="I15" s="97">
        <f>ROUND(H15,0)</f>
        <v>0</v>
      </c>
      <c r="J15" s="69">
        <v>1.35</v>
      </c>
      <c r="K15" s="69">
        <f>I15*J15</f>
        <v>0</v>
      </c>
      <c r="L15" s="69">
        <f>ROUND(K15*C15,2)</f>
        <v>0</v>
      </c>
      <c r="M15" s="66"/>
      <c r="N15" s="96"/>
      <c r="O15" s="66"/>
    </row>
    <row r="16" spans="1:15" ht="12.75">
      <c r="A16" s="66" t="s">
        <v>115</v>
      </c>
      <c r="B16" s="66" t="s">
        <v>162</v>
      </c>
      <c r="C16" s="96"/>
      <c r="D16" s="66">
        <v>2</v>
      </c>
      <c r="E16" s="69"/>
      <c r="F16" s="69">
        <v>0.96</v>
      </c>
      <c r="G16" s="69">
        <v>0.47</v>
      </c>
      <c r="H16" s="69">
        <f>E16*(F16+G16)</f>
        <v>0</v>
      </c>
      <c r="I16" s="97">
        <f>ROUND(H16,0)</f>
        <v>0</v>
      </c>
      <c r="J16" s="69">
        <v>1.35</v>
      </c>
      <c r="K16" s="69">
        <f>I16*J16</f>
        <v>0</v>
      </c>
      <c r="L16" s="69">
        <f>ROUND(K16*C16,2)</f>
        <v>0</v>
      </c>
      <c r="M16" s="66"/>
      <c r="N16" s="96"/>
      <c r="O16" s="66"/>
    </row>
    <row r="17" spans="1:15" s="71" customFormat="1" ht="12.75">
      <c r="A17" s="140" t="s">
        <v>242</v>
      </c>
      <c r="B17" s="140"/>
      <c r="C17" s="141">
        <f>SUM(C15:C16)</f>
        <v>0</v>
      </c>
      <c r="D17" s="140"/>
      <c r="E17" s="142"/>
      <c r="F17" s="142"/>
      <c r="G17" s="142"/>
      <c r="H17" s="142"/>
      <c r="I17" s="142"/>
      <c r="J17" s="142"/>
      <c r="K17" s="142"/>
      <c r="L17" s="142">
        <f>SUM(L15:L16)</f>
        <v>0</v>
      </c>
      <c r="M17" s="140"/>
      <c r="N17" s="141"/>
      <c r="O17" s="140"/>
    </row>
    <row r="18" spans="1:15" ht="12.75">
      <c r="A18" s="66"/>
      <c r="B18" s="66" t="s">
        <v>203</v>
      </c>
      <c r="C18" s="96"/>
      <c r="D18" s="66">
        <v>2</v>
      </c>
      <c r="E18" s="69"/>
      <c r="F18" s="69">
        <v>0.96</v>
      </c>
      <c r="G18" s="69">
        <v>0.63</v>
      </c>
      <c r="H18" s="69">
        <f>E18*(F18+G18)</f>
        <v>0</v>
      </c>
      <c r="I18" s="97">
        <f>ROUND(H18,0)</f>
        <v>0</v>
      </c>
      <c r="J18" s="69">
        <v>1.2</v>
      </c>
      <c r="K18" s="69">
        <f>I18*J18</f>
        <v>0</v>
      </c>
      <c r="L18" s="69">
        <f>ROUND(K18*C18,2)</f>
        <v>0</v>
      </c>
      <c r="M18" s="66"/>
      <c r="N18" s="96"/>
      <c r="O18" s="66"/>
    </row>
    <row r="19" spans="1:15" ht="12.75">
      <c r="A19" s="66"/>
      <c r="B19" s="66" t="s">
        <v>203</v>
      </c>
      <c r="C19" s="96"/>
      <c r="D19" s="66">
        <v>2</v>
      </c>
      <c r="E19" s="69"/>
      <c r="F19" s="69">
        <v>0.96</v>
      </c>
      <c r="G19" s="69">
        <v>0.63</v>
      </c>
      <c r="H19" s="69">
        <f>E19*(F19+G19)</f>
        <v>0</v>
      </c>
      <c r="I19" s="97">
        <f>ROUND(H19,0)</f>
        <v>0</v>
      </c>
      <c r="J19" s="69">
        <v>1.2</v>
      </c>
      <c r="K19" s="69">
        <f>I19*J19</f>
        <v>0</v>
      </c>
      <c r="L19" s="69">
        <f>ROUND(K19*C19,2)</f>
        <v>0</v>
      </c>
      <c r="M19" s="66"/>
      <c r="N19" s="96"/>
      <c r="O19" s="66"/>
    </row>
    <row r="20" spans="1:15" s="71" customFormat="1" ht="12.75">
      <c r="A20" s="140" t="s">
        <v>243</v>
      </c>
      <c r="B20" s="140"/>
      <c r="C20" s="141">
        <f>SUM(C18:C19)</f>
        <v>0</v>
      </c>
      <c r="D20" s="140"/>
      <c r="E20" s="142"/>
      <c r="F20" s="142"/>
      <c r="G20" s="142"/>
      <c r="H20" s="142"/>
      <c r="I20" s="142"/>
      <c r="J20" s="142"/>
      <c r="K20" s="142"/>
      <c r="L20" s="142">
        <f>SUM(L18:L19)</f>
        <v>0</v>
      </c>
      <c r="M20" s="140"/>
      <c r="N20" s="141"/>
      <c r="O20" s="140"/>
    </row>
    <row r="21" spans="1:15" ht="12.75">
      <c r="A21" s="66"/>
      <c r="B21" s="66" t="s">
        <v>204</v>
      </c>
      <c r="C21" s="96"/>
      <c r="D21" s="66">
        <v>2</v>
      </c>
      <c r="E21" s="69"/>
      <c r="F21" s="69">
        <v>0.96</v>
      </c>
      <c r="G21" s="69">
        <v>0.47</v>
      </c>
      <c r="H21" s="69">
        <f>E21*(F21+G21)</f>
        <v>0</v>
      </c>
      <c r="I21" s="97">
        <f>ROUND(H21,0)</f>
        <v>0</v>
      </c>
      <c r="J21" s="69">
        <v>1.2</v>
      </c>
      <c r="K21" s="69">
        <f>I21*J21</f>
        <v>0</v>
      </c>
      <c r="L21" s="69">
        <f>ROUND(K21*C21,2)</f>
        <v>0</v>
      </c>
      <c r="M21" s="66"/>
      <c r="N21" s="96"/>
      <c r="O21" s="66"/>
    </row>
    <row r="22" spans="1:15" ht="12.75">
      <c r="A22" s="66" t="s">
        <v>115</v>
      </c>
      <c r="B22" s="66" t="s">
        <v>204</v>
      </c>
      <c r="C22" s="96"/>
      <c r="D22" s="66">
        <v>2</v>
      </c>
      <c r="E22" s="69"/>
      <c r="F22" s="69">
        <v>0.96</v>
      </c>
      <c r="G22" s="69">
        <v>0.47</v>
      </c>
      <c r="H22" s="69">
        <f>E22*(F22+G22)</f>
        <v>0</v>
      </c>
      <c r="I22" s="97">
        <f>ROUND(H22,0)</f>
        <v>0</v>
      </c>
      <c r="J22" s="69">
        <v>1.2</v>
      </c>
      <c r="K22" s="69">
        <f>I22*J22</f>
        <v>0</v>
      </c>
      <c r="L22" s="69">
        <f>ROUND(K22*C22,2)</f>
        <v>0</v>
      </c>
      <c r="M22" s="66"/>
      <c r="N22" s="96"/>
      <c r="O22" s="66"/>
    </row>
    <row r="23" spans="1:15" s="71" customFormat="1" ht="12.75">
      <c r="A23" s="140" t="s">
        <v>244</v>
      </c>
      <c r="B23" s="140"/>
      <c r="C23" s="141">
        <f>SUM(C21:C22)</f>
        <v>0</v>
      </c>
      <c r="D23" s="140"/>
      <c r="E23" s="142"/>
      <c r="F23" s="142"/>
      <c r="G23" s="142"/>
      <c r="H23" s="142"/>
      <c r="I23" s="142"/>
      <c r="J23" s="142"/>
      <c r="K23" s="142"/>
      <c r="L23" s="142">
        <f>SUM(L21:L22)</f>
        <v>0</v>
      </c>
      <c r="M23" s="140"/>
      <c r="N23" s="141"/>
      <c r="O23" s="140"/>
    </row>
    <row r="24" spans="1:15" ht="12.75">
      <c r="A24" s="66" t="s">
        <v>115</v>
      </c>
      <c r="B24" s="66" t="s">
        <v>234</v>
      </c>
      <c r="C24" s="96"/>
      <c r="D24" s="66">
        <v>2</v>
      </c>
      <c r="E24" s="69"/>
      <c r="F24" s="69">
        <v>0.96</v>
      </c>
      <c r="G24" s="69">
        <v>0.47</v>
      </c>
      <c r="H24" s="69">
        <f>E24*(F24+G24)</f>
        <v>0</v>
      </c>
      <c r="I24" s="97">
        <f>ROUND(H24,0)</f>
        <v>0</v>
      </c>
      <c r="J24" s="69">
        <v>1.2</v>
      </c>
      <c r="K24" s="69">
        <f>I24*J24</f>
        <v>0</v>
      </c>
      <c r="L24" s="69">
        <f>ROUND(K24*C24,2)</f>
        <v>0</v>
      </c>
      <c r="M24" s="66">
        <v>6</v>
      </c>
      <c r="N24" s="95">
        <f>K24*O24*M24/100</f>
        <v>0</v>
      </c>
      <c r="O24" s="66"/>
    </row>
    <row r="25" spans="1:15" s="71" customFormat="1" ht="12.75">
      <c r="A25" s="140" t="s">
        <v>245</v>
      </c>
      <c r="B25" s="140"/>
      <c r="C25" s="141">
        <f>SUM(C24:C24)</f>
        <v>0</v>
      </c>
      <c r="D25" s="140"/>
      <c r="E25" s="142"/>
      <c r="F25" s="142"/>
      <c r="G25" s="142"/>
      <c r="H25" s="142"/>
      <c r="I25" s="142"/>
      <c r="J25" s="142"/>
      <c r="K25" s="142"/>
      <c r="L25" s="142">
        <f>SUM(L24:L24)</f>
        <v>0</v>
      </c>
      <c r="M25" s="140"/>
      <c r="N25" s="141">
        <f>SUM(N24)</f>
        <v>0</v>
      </c>
      <c r="O25" s="140"/>
    </row>
    <row r="26" spans="1:15" ht="12.75">
      <c r="A26" s="66"/>
      <c r="B26" s="66" t="s">
        <v>235</v>
      </c>
      <c r="C26" s="96"/>
      <c r="D26" s="66">
        <v>2</v>
      </c>
      <c r="E26" s="69"/>
      <c r="F26" s="69">
        <v>0.96</v>
      </c>
      <c r="G26" s="69">
        <v>0.47</v>
      </c>
      <c r="H26" s="69">
        <f>E26*(F26+G26)</f>
        <v>0</v>
      </c>
      <c r="I26" s="97">
        <f>ROUND(H26,0)</f>
        <v>0</v>
      </c>
      <c r="J26" s="69">
        <v>1.2</v>
      </c>
      <c r="K26" s="69">
        <f>I26*J26</f>
        <v>0</v>
      </c>
      <c r="L26" s="69">
        <f>ROUND(K26*C26,2)</f>
        <v>0</v>
      </c>
      <c r="M26" s="66"/>
      <c r="N26" s="96"/>
      <c r="O26" s="66"/>
    </row>
    <row r="27" spans="1:15" ht="12.75">
      <c r="A27" s="66" t="s">
        <v>115</v>
      </c>
      <c r="B27" s="66" t="s">
        <v>235</v>
      </c>
      <c r="C27" s="96"/>
      <c r="D27" s="66">
        <v>2</v>
      </c>
      <c r="E27" s="69"/>
      <c r="F27" s="69">
        <v>0.96</v>
      </c>
      <c r="G27" s="69">
        <v>0.47</v>
      </c>
      <c r="H27" s="69">
        <f>E27*(F27+G27)</f>
        <v>0</v>
      </c>
      <c r="I27" s="97">
        <f>ROUND(H27,0)</f>
        <v>0</v>
      </c>
      <c r="J27" s="69">
        <v>1.2</v>
      </c>
      <c r="K27" s="69">
        <f>I27*J27</f>
        <v>0</v>
      </c>
      <c r="L27" s="69">
        <f>ROUND(K27*C27,2)</f>
        <v>0</v>
      </c>
      <c r="M27" s="66"/>
      <c r="N27" s="96"/>
      <c r="O27" s="66"/>
    </row>
    <row r="28" spans="1:15" s="71" customFormat="1" ht="12.75">
      <c r="A28" s="140" t="s">
        <v>246</v>
      </c>
      <c r="B28" s="140"/>
      <c r="C28" s="141">
        <f>SUM(C26:C27)</f>
        <v>0</v>
      </c>
      <c r="D28" s="140"/>
      <c r="E28" s="142"/>
      <c r="F28" s="142"/>
      <c r="G28" s="142"/>
      <c r="H28" s="142"/>
      <c r="I28" s="142"/>
      <c r="J28" s="142"/>
      <c r="K28" s="142"/>
      <c r="L28" s="142">
        <f>SUM(L26:L27)</f>
        <v>0</v>
      </c>
      <c r="M28" s="140"/>
      <c r="N28" s="141"/>
      <c r="O28" s="140"/>
    </row>
    <row r="29" spans="1:15" ht="12.75">
      <c r="A29" s="66" t="s">
        <v>115</v>
      </c>
      <c r="B29" s="66" t="s">
        <v>236</v>
      </c>
      <c r="C29" s="96"/>
      <c r="D29" s="66">
        <v>2</v>
      </c>
      <c r="E29" s="69"/>
      <c r="F29" s="69">
        <v>0.96</v>
      </c>
      <c r="G29" s="69">
        <v>0.47</v>
      </c>
      <c r="H29" s="69">
        <f>E29*(F29+G29)</f>
        <v>0</v>
      </c>
      <c r="I29" s="97">
        <f>ROUND(H29,0)</f>
        <v>0</v>
      </c>
      <c r="J29" s="69">
        <v>1.2</v>
      </c>
      <c r="K29" s="69">
        <f>I29*J29</f>
        <v>0</v>
      </c>
      <c r="L29" s="69">
        <f>K29*C29</f>
        <v>0</v>
      </c>
      <c r="M29" s="66"/>
      <c r="N29" s="96"/>
      <c r="O29" s="66"/>
    </row>
    <row r="30" spans="1:15" s="71" customFormat="1" ht="12.75">
      <c r="A30" s="140" t="s">
        <v>247</v>
      </c>
      <c r="B30" s="140"/>
      <c r="C30" s="141">
        <f>SUM(C29)</f>
        <v>0</v>
      </c>
      <c r="D30" s="140"/>
      <c r="E30" s="142"/>
      <c r="F30" s="142"/>
      <c r="G30" s="142"/>
      <c r="H30" s="142"/>
      <c r="I30" s="142"/>
      <c r="J30" s="142"/>
      <c r="K30" s="142"/>
      <c r="L30" s="142">
        <f>SUM(L29)</f>
        <v>0</v>
      </c>
      <c r="M30" s="140"/>
      <c r="N30" s="141"/>
      <c r="O30" s="140"/>
    </row>
    <row r="31" spans="1:15" ht="12.75">
      <c r="A31" s="66"/>
      <c r="B31" s="66" t="s">
        <v>237</v>
      </c>
      <c r="C31" s="96"/>
      <c r="D31" s="66">
        <v>2</v>
      </c>
      <c r="E31" s="69"/>
      <c r="F31" s="69">
        <v>0.96</v>
      </c>
      <c r="G31" s="69">
        <v>0.47</v>
      </c>
      <c r="H31" s="69">
        <f>E31*(F31+G31)</f>
        <v>0</v>
      </c>
      <c r="I31" s="97">
        <f>ROUND(H31,0)</f>
        <v>0</v>
      </c>
      <c r="J31" s="69">
        <v>1.2</v>
      </c>
      <c r="K31" s="69">
        <f>I31*J31</f>
        <v>0</v>
      </c>
      <c r="L31" s="69">
        <f>K31*C31</f>
        <v>0</v>
      </c>
      <c r="M31" s="66"/>
      <c r="N31" s="96"/>
      <c r="O31" s="66"/>
    </row>
    <row r="32" spans="1:15" s="71" customFormat="1" ht="12.75">
      <c r="A32" s="140" t="s">
        <v>248</v>
      </c>
      <c r="B32" s="140"/>
      <c r="C32" s="141">
        <f>SUM(C31:C31)</f>
        <v>0</v>
      </c>
      <c r="D32" s="140"/>
      <c r="E32" s="142"/>
      <c r="F32" s="142"/>
      <c r="G32" s="142"/>
      <c r="H32" s="142"/>
      <c r="I32" s="142"/>
      <c r="J32" s="142"/>
      <c r="K32" s="142"/>
      <c r="L32" s="142">
        <f>SUM(L31:L31)</f>
        <v>0</v>
      </c>
      <c r="M32" s="140"/>
      <c r="N32" s="141"/>
      <c r="O32" s="140"/>
    </row>
    <row r="33" spans="1:15" ht="12.75">
      <c r="A33" s="66"/>
      <c r="B33" s="66" t="s">
        <v>129</v>
      </c>
      <c r="C33" s="96"/>
      <c r="D33" s="66">
        <v>2</v>
      </c>
      <c r="E33" s="69"/>
      <c r="F33" s="69">
        <v>0.96</v>
      </c>
      <c r="G33" s="69">
        <v>0.47</v>
      </c>
      <c r="H33" s="69">
        <f>E33*(F33+G33)</f>
        <v>0</v>
      </c>
      <c r="I33" s="97">
        <f>ROUND(H33,0)</f>
        <v>0</v>
      </c>
      <c r="J33" s="69">
        <v>1.2</v>
      </c>
      <c r="K33" s="69">
        <f>I33*J33</f>
        <v>0</v>
      </c>
      <c r="L33" s="69">
        <f>K33*C33</f>
        <v>0</v>
      </c>
      <c r="M33" s="66"/>
      <c r="N33" s="96"/>
      <c r="O33" s="66"/>
    </row>
    <row r="34" spans="1:15" s="71" customFormat="1" ht="12.75">
      <c r="A34" s="140" t="s">
        <v>249</v>
      </c>
      <c r="B34" s="140"/>
      <c r="C34" s="141">
        <f>SUM(C33)</f>
        <v>0</v>
      </c>
      <c r="D34" s="140"/>
      <c r="E34" s="142"/>
      <c r="F34" s="142"/>
      <c r="G34" s="142"/>
      <c r="H34" s="142"/>
      <c r="I34" s="142"/>
      <c r="J34" s="142"/>
      <c r="K34" s="142"/>
      <c r="L34" s="142">
        <f>SUM(L33)</f>
        <v>0</v>
      </c>
      <c r="M34" s="140"/>
      <c r="N34" s="141"/>
      <c r="O34" s="140"/>
    </row>
    <row r="35" spans="1:15" ht="12.75">
      <c r="A35" s="66"/>
      <c r="B35" s="66" t="s">
        <v>126</v>
      </c>
      <c r="C35" s="96"/>
      <c r="D35" s="66">
        <v>2</v>
      </c>
      <c r="E35" s="69"/>
      <c r="F35" s="69">
        <v>0.96</v>
      </c>
      <c r="G35" s="69">
        <v>0.47</v>
      </c>
      <c r="H35" s="69">
        <f>E35*(F35+G35)</f>
        <v>0</v>
      </c>
      <c r="I35" s="97">
        <f>ROUND(H35,0)</f>
        <v>0</v>
      </c>
      <c r="J35" s="69">
        <v>1.2</v>
      </c>
      <c r="K35" s="69">
        <f>I35*J35</f>
        <v>0</v>
      </c>
      <c r="L35" s="69">
        <f>K35*C35</f>
        <v>0</v>
      </c>
      <c r="M35" s="66"/>
      <c r="N35" s="96"/>
      <c r="O35" s="66"/>
    </row>
    <row r="36" spans="1:15" ht="12.75">
      <c r="A36" s="66" t="s">
        <v>115</v>
      </c>
      <c r="B36" s="66" t="s">
        <v>126</v>
      </c>
      <c r="C36" s="96"/>
      <c r="D36" s="66">
        <v>2</v>
      </c>
      <c r="E36" s="69"/>
      <c r="F36" s="69">
        <v>0.96</v>
      </c>
      <c r="G36" s="69">
        <v>0.47</v>
      </c>
      <c r="H36" s="69">
        <f>E36*(F36+G36)</f>
        <v>0</v>
      </c>
      <c r="I36" s="97">
        <f>ROUND(H36,0)</f>
        <v>0</v>
      </c>
      <c r="J36" s="69">
        <v>1.2</v>
      </c>
      <c r="K36" s="69">
        <f>I36*J36</f>
        <v>0</v>
      </c>
      <c r="L36" s="69">
        <f>K36*C36</f>
        <v>0</v>
      </c>
      <c r="M36" s="66"/>
      <c r="N36" s="96"/>
      <c r="O36" s="66"/>
    </row>
    <row r="37" spans="1:15" s="71" customFormat="1" ht="12.75">
      <c r="A37" s="140" t="s">
        <v>250</v>
      </c>
      <c r="B37" s="140"/>
      <c r="C37" s="141">
        <f>SUM(C35:C36)</f>
        <v>0</v>
      </c>
      <c r="D37" s="140"/>
      <c r="E37" s="142"/>
      <c r="F37" s="142"/>
      <c r="G37" s="142"/>
      <c r="H37" s="142"/>
      <c r="I37" s="142"/>
      <c r="J37" s="142"/>
      <c r="K37" s="142"/>
      <c r="L37" s="142">
        <f>SUM(L35:L36)</f>
        <v>0</v>
      </c>
      <c r="M37" s="140"/>
      <c r="N37" s="141"/>
      <c r="O37" s="140"/>
    </row>
    <row r="38" spans="1:15" ht="12.75">
      <c r="A38" s="66"/>
      <c r="B38" s="66" t="s">
        <v>160</v>
      </c>
      <c r="C38" s="96"/>
      <c r="D38" s="66">
        <v>2</v>
      </c>
      <c r="E38" s="69"/>
      <c r="F38" s="69">
        <v>0.96</v>
      </c>
      <c r="G38" s="69">
        <v>0.47</v>
      </c>
      <c r="H38" s="69">
        <f>E38*(F38+G38)</f>
        <v>0</v>
      </c>
      <c r="I38" s="97">
        <f>ROUND(H38,0)</f>
        <v>0</v>
      </c>
      <c r="J38" s="69">
        <v>1.2</v>
      </c>
      <c r="K38" s="69">
        <f>I38*J38</f>
        <v>0</v>
      </c>
      <c r="L38" s="69">
        <f>K38*C38</f>
        <v>0</v>
      </c>
      <c r="M38" s="66"/>
      <c r="N38" s="96"/>
      <c r="O38" s="66"/>
    </row>
    <row r="39" spans="1:15" s="71" customFormat="1" ht="12.75">
      <c r="A39" s="140" t="s">
        <v>251</v>
      </c>
      <c r="B39" s="140"/>
      <c r="C39" s="141">
        <f>SUM(C38)</f>
        <v>0</v>
      </c>
      <c r="D39" s="140"/>
      <c r="E39" s="142"/>
      <c r="F39" s="142"/>
      <c r="G39" s="142"/>
      <c r="H39" s="142"/>
      <c r="I39" s="142"/>
      <c r="J39" s="142"/>
      <c r="K39" s="142"/>
      <c r="L39" s="142">
        <f>SUM(L38)</f>
        <v>0</v>
      </c>
      <c r="M39" s="140"/>
      <c r="N39" s="141"/>
      <c r="O39" s="140"/>
    </row>
    <row r="40" spans="1:15" ht="12.75">
      <c r="A40" s="66"/>
      <c r="B40" s="66" t="s">
        <v>127</v>
      </c>
      <c r="C40" s="96"/>
      <c r="D40" s="66">
        <v>2</v>
      </c>
      <c r="E40" s="69"/>
      <c r="F40" s="69">
        <v>0.96</v>
      </c>
      <c r="G40" s="69">
        <v>0.47</v>
      </c>
      <c r="H40" s="69">
        <f>E40*(F40+G40)</f>
        <v>0</v>
      </c>
      <c r="I40" s="97">
        <f>ROUND(H40,0)</f>
        <v>0</v>
      </c>
      <c r="J40" s="69">
        <v>1.2</v>
      </c>
      <c r="K40" s="69">
        <f>I40*J40</f>
        <v>0</v>
      </c>
      <c r="L40" s="69">
        <f>K40*C40</f>
        <v>0</v>
      </c>
      <c r="M40" s="66"/>
      <c r="N40" s="96"/>
      <c r="O40" s="66"/>
    </row>
    <row r="41" spans="1:15" ht="12.75">
      <c r="A41" s="66" t="s">
        <v>115</v>
      </c>
      <c r="B41" s="66" t="s">
        <v>127</v>
      </c>
      <c r="C41" s="96"/>
      <c r="D41" s="66">
        <v>2</v>
      </c>
      <c r="E41" s="69"/>
      <c r="F41" s="69">
        <v>0.96</v>
      </c>
      <c r="G41" s="69">
        <v>0.47</v>
      </c>
      <c r="H41" s="69">
        <f>E41*(F41+G41)</f>
        <v>0</v>
      </c>
      <c r="I41" s="97">
        <f>ROUND(H41,0)</f>
        <v>0</v>
      </c>
      <c r="J41" s="69">
        <v>1.2</v>
      </c>
      <c r="K41" s="69">
        <f>I41*J41</f>
        <v>0</v>
      </c>
      <c r="L41" s="69">
        <f>K41*C41</f>
        <v>0</v>
      </c>
      <c r="M41" s="66"/>
      <c r="N41" s="96"/>
      <c r="O41" s="66"/>
    </row>
    <row r="42" spans="1:15" s="71" customFormat="1" ht="12.75">
      <c r="A42" s="140" t="s">
        <v>252</v>
      </c>
      <c r="B42" s="140"/>
      <c r="C42" s="141">
        <f>SUM(C40:C41)</f>
        <v>0</v>
      </c>
      <c r="D42" s="140"/>
      <c r="E42" s="142"/>
      <c r="F42" s="142"/>
      <c r="G42" s="142"/>
      <c r="H42" s="142"/>
      <c r="I42" s="142"/>
      <c r="J42" s="142"/>
      <c r="K42" s="142"/>
      <c r="L42" s="142">
        <f>SUM(L40:L41)</f>
        <v>0</v>
      </c>
      <c r="M42" s="140"/>
      <c r="N42" s="141"/>
      <c r="O42" s="140"/>
    </row>
    <row r="43" spans="1:15" ht="12.75">
      <c r="A43" s="66"/>
      <c r="B43" s="66" t="s">
        <v>195</v>
      </c>
      <c r="C43" s="96"/>
      <c r="D43" s="66">
        <v>3</v>
      </c>
      <c r="E43" s="69"/>
      <c r="F43" s="69">
        <v>0.96</v>
      </c>
      <c r="G43" s="69">
        <v>0.47</v>
      </c>
      <c r="H43" s="69">
        <f>E43*(F43+G43)</f>
        <v>0</v>
      </c>
      <c r="I43" s="97">
        <f>ROUND(H43,0)</f>
        <v>0</v>
      </c>
      <c r="J43" s="69">
        <v>1.2</v>
      </c>
      <c r="K43" s="69">
        <f>I43*J43</f>
        <v>0</v>
      </c>
      <c r="L43" s="69">
        <f>K43*C43</f>
        <v>0</v>
      </c>
      <c r="M43" s="163">
        <v>6</v>
      </c>
      <c r="N43" s="85">
        <f>K43*O43*M43/100</f>
        <v>0</v>
      </c>
      <c r="O43" s="66"/>
    </row>
    <row r="44" spans="1:15" ht="12.75">
      <c r="A44" s="66" t="s">
        <v>115</v>
      </c>
      <c r="B44" s="66" t="s">
        <v>195</v>
      </c>
      <c r="C44" s="96"/>
      <c r="D44" s="66">
        <v>3</v>
      </c>
      <c r="E44" s="69"/>
      <c r="F44" s="69">
        <v>0.96</v>
      </c>
      <c r="G44" s="69">
        <v>0.47</v>
      </c>
      <c r="H44" s="69">
        <f>E44*(F44+G44)</f>
        <v>0</v>
      </c>
      <c r="I44" s="97">
        <f>ROUND(H44,0)</f>
        <v>0</v>
      </c>
      <c r="J44" s="69">
        <v>1.2</v>
      </c>
      <c r="K44" s="69">
        <f>I44*J44</f>
        <v>0</v>
      </c>
      <c r="L44" s="69">
        <f>K44*C44</f>
        <v>0</v>
      </c>
      <c r="M44" s="66">
        <v>6</v>
      </c>
      <c r="N44" s="85">
        <f>K44*O44*M44/100</f>
        <v>0</v>
      </c>
      <c r="O44" s="66"/>
    </row>
    <row r="45" spans="1:15" s="71" customFormat="1" ht="12.75">
      <c r="A45" s="140" t="s">
        <v>253</v>
      </c>
      <c r="B45" s="140"/>
      <c r="C45" s="141">
        <f>SUM(C43:C44)</f>
        <v>0</v>
      </c>
      <c r="D45" s="140"/>
      <c r="E45" s="142"/>
      <c r="F45" s="142"/>
      <c r="G45" s="142"/>
      <c r="H45" s="142"/>
      <c r="I45" s="142"/>
      <c r="J45" s="142"/>
      <c r="K45" s="142"/>
      <c r="L45" s="142">
        <f>SUM(L43:L44)</f>
        <v>0</v>
      </c>
      <c r="M45" s="140"/>
      <c r="N45" s="141">
        <f>SUM(N43:N44)</f>
        <v>0</v>
      </c>
      <c r="O45" s="140"/>
    </row>
    <row r="46" spans="1:15" ht="12.75">
      <c r="A46" s="66" t="s">
        <v>115</v>
      </c>
      <c r="B46" s="66" t="s">
        <v>161</v>
      </c>
      <c r="C46" s="96"/>
      <c r="D46" s="66">
        <v>3</v>
      </c>
      <c r="E46" s="69"/>
      <c r="F46" s="69">
        <v>0.96</v>
      </c>
      <c r="G46" s="69">
        <v>0.47</v>
      </c>
      <c r="H46" s="69">
        <f>E46*(F46+G46)</f>
        <v>0</v>
      </c>
      <c r="I46" s="97">
        <f>ROUND(H46,0)</f>
        <v>0</v>
      </c>
      <c r="J46" s="69">
        <v>1.2</v>
      </c>
      <c r="K46" s="69">
        <f>I46*J46</f>
        <v>0</v>
      </c>
      <c r="L46" s="69">
        <f>K46*C46</f>
        <v>0</v>
      </c>
      <c r="M46" s="66">
        <v>6</v>
      </c>
      <c r="N46" s="85">
        <f>K46*O46*M46/100</f>
        <v>0</v>
      </c>
      <c r="O46" s="66"/>
    </row>
    <row r="47" spans="1:15" s="71" customFormat="1" ht="12.75">
      <c r="A47" s="140" t="s">
        <v>254</v>
      </c>
      <c r="B47" s="140"/>
      <c r="C47" s="141">
        <f>SUM(C46:C46)</f>
        <v>0</v>
      </c>
      <c r="D47" s="140"/>
      <c r="E47" s="142"/>
      <c r="F47" s="142"/>
      <c r="G47" s="142"/>
      <c r="H47" s="142"/>
      <c r="I47" s="142"/>
      <c r="J47" s="142"/>
      <c r="K47" s="142"/>
      <c r="L47" s="142">
        <f>SUM(L46:L46)</f>
        <v>0</v>
      </c>
      <c r="M47" s="140"/>
      <c r="N47" s="141">
        <f>SUM(N46)</f>
        <v>0</v>
      </c>
      <c r="O47" s="140"/>
    </row>
    <row r="48" spans="1:15" ht="12.75">
      <c r="A48" s="66" t="s">
        <v>215</v>
      </c>
      <c r="B48" s="66" t="s">
        <v>128</v>
      </c>
      <c r="C48" s="96"/>
      <c r="D48" s="66">
        <v>1</v>
      </c>
      <c r="E48" s="69"/>
      <c r="F48" s="69">
        <v>0.8</v>
      </c>
      <c r="G48" s="69">
        <v>0.31</v>
      </c>
      <c r="H48" s="69">
        <f>E48*(F48+G48)</f>
        <v>0</v>
      </c>
      <c r="I48" s="97">
        <f>ROUND(H48,0)</f>
        <v>0</v>
      </c>
      <c r="J48" s="69">
        <v>1.2</v>
      </c>
      <c r="K48" s="69">
        <f>I48*J48</f>
        <v>0</v>
      </c>
      <c r="L48" s="69">
        <f>K48*C48</f>
        <v>0</v>
      </c>
      <c r="M48" s="163">
        <v>6</v>
      </c>
      <c r="N48" s="85">
        <f>K48*O48*M48/100</f>
        <v>0</v>
      </c>
      <c r="O48" s="66"/>
    </row>
    <row r="49" spans="1:15" ht="12.75">
      <c r="A49" s="66" t="s">
        <v>212</v>
      </c>
      <c r="B49" s="66" t="s">
        <v>128</v>
      </c>
      <c r="C49" s="96"/>
      <c r="D49" s="66">
        <v>1</v>
      </c>
      <c r="E49" s="69"/>
      <c r="F49" s="69">
        <v>0.8</v>
      </c>
      <c r="G49" s="69">
        <v>0.31</v>
      </c>
      <c r="H49" s="69">
        <f>E49*(F49+G49)</f>
        <v>0</v>
      </c>
      <c r="I49" s="97">
        <f>ROUND(H49,0)</f>
        <v>0</v>
      </c>
      <c r="J49" s="69">
        <v>1.2</v>
      </c>
      <c r="K49" s="69">
        <f>I49*J49</f>
        <v>0</v>
      </c>
      <c r="L49" s="69">
        <f>K49*C49</f>
        <v>0</v>
      </c>
      <c r="M49" s="163">
        <v>6</v>
      </c>
      <c r="N49" s="85">
        <f>K49*O49*M49/100</f>
        <v>0</v>
      </c>
      <c r="O49" s="66"/>
    </row>
    <row r="50" spans="1:15" ht="12.75">
      <c r="A50" s="66" t="s">
        <v>115</v>
      </c>
      <c r="B50" s="66" t="s">
        <v>128</v>
      </c>
      <c r="C50" s="96"/>
      <c r="D50" s="66">
        <v>1</v>
      </c>
      <c r="E50" s="69"/>
      <c r="F50" s="69">
        <v>0.8</v>
      </c>
      <c r="G50" s="69">
        <v>0.31</v>
      </c>
      <c r="H50" s="69">
        <f>E50*(F50+G50)</f>
        <v>0</v>
      </c>
      <c r="I50" s="97">
        <f>ROUND(H50,0)</f>
        <v>0</v>
      </c>
      <c r="J50" s="69">
        <v>1.2</v>
      </c>
      <c r="K50" s="69">
        <f>I50*J50</f>
        <v>0</v>
      </c>
      <c r="L50" s="69">
        <f>K50*C50</f>
        <v>0</v>
      </c>
      <c r="M50" s="163">
        <v>6</v>
      </c>
      <c r="N50" s="85">
        <f>K50*O50*M50/100</f>
        <v>0</v>
      </c>
      <c r="O50" s="66"/>
    </row>
    <row r="51" spans="1:15" s="71" customFormat="1" ht="12.75">
      <c r="A51" s="140" t="s">
        <v>255</v>
      </c>
      <c r="B51" s="140"/>
      <c r="C51" s="141">
        <f>SUM(C48:C50)</f>
        <v>0</v>
      </c>
      <c r="D51" s="140"/>
      <c r="E51" s="142"/>
      <c r="F51" s="142"/>
      <c r="G51" s="142"/>
      <c r="H51" s="142"/>
      <c r="I51" s="142"/>
      <c r="J51" s="142"/>
      <c r="K51" s="142"/>
      <c r="L51" s="142">
        <f>SUM(L48:L50)</f>
        <v>0</v>
      </c>
      <c r="M51" s="140"/>
      <c r="N51" s="141">
        <f>SUM(N48:N50)</f>
        <v>0</v>
      </c>
      <c r="O51" s="140"/>
    </row>
    <row r="52" spans="1:15" ht="12.75">
      <c r="A52" s="66" t="s">
        <v>216</v>
      </c>
      <c r="B52" s="66" t="s">
        <v>238</v>
      </c>
      <c r="C52" s="96"/>
      <c r="D52" s="66">
        <v>1</v>
      </c>
      <c r="E52" s="69"/>
      <c r="F52" s="69">
        <v>0.8</v>
      </c>
      <c r="G52" s="69">
        <v>0.31</v>
      </c>
      <c r="H52" s="69">
        <f>E52*(F52+G52)</f>
        <v>0</v>
      </c>
      <c r="I52" s="97">
        <f>ROUND(H52,0)</f>
        <v>0</v>
      </c>
      <c r="J52" s="69">
        <v>1.2</v>
      </c>
      <c r="K52" s="69">
        <f>I52*J52</f>
        <v>0</v>
      </c>
      <c r="L52" s="69">
        <f>K52*C52</f>
        <v>0</v>
      </c>
      <c r="M52" s="150">
        <v>6</v>
      </c>
      <c r="N52" s="85">
        <f>K52*O52*M52/100</f>
        <v>0</v>
      </c>
      <c r="O52" s="83"/>
    </row>
    <row r="53" spans="1:15" ht="12.75">
      <c r="A53" s="66" t="s">
        <v>213</v>
      </c>
      <c r="B53" s="66" t="s">
        <v>238</v>
      </c>
      <c r="C53" s="96"/>
      <c r="D53" s="66">
        <v>1</v>
      </c>
      <c r="E53" s="69"/>
      <c r="F53" s="69">
        <v>0.8</v>
      </c>
      <c r="G53" s="69">
        <v>0.31</v>
      </c>
      <c r="H53" s="69">
        <f>E53*(F53+G53)</f>
        <v>0</v>
      </c>
      <c r="I53" s="97">
        <f>ROUND(H53,0)</f>
        <v>0</v>
      </c>
      <c r="J53" s="69">
        <v>1.2</v>
      </c>
      <c r="K53" s="69">
        <f>I53*J53</f>
        <v>0</v>
      </c>
      <c r="L53" s="69">
        <f>K53*C53</f>
        <v>0</v>
      </c>
      <c r="M53" s="150">
        <v>6</v>
      </c>
      <c r="N53" s="85">
        <f>K53*O53*M53/100</f>
        <v>0</v>
      </c>
      <c r="O53" s="83"/>
    </row>
    <row r="54" spans="1:15" ht="12.75">
      <c r="A54" s="83" t="s">
        <v>274</v>
      </c>
      <c r="B54" s="66" t="s">
        <v>238</v>
      </c>
      <c r="C54" s="96"/>
      <c r="D54" s="66">
        <v>1</v>
      </c>
      <c r="E54" s="69"/>
      <c r="F54" s="69">
        <v>0.8</v>
      </c>
      <c r="G54" s="69">
        <v>0.31</v>
      </c>
      <c r="H54" s="69">
        <f>E54*(F54+G54)</f>
        <v>0</v>
      </c>
      <c r="I54" s="97">
        <f>ROUND(H54,0)</f>
        <v>0</v>
      </c>
      <c r="J54" s="69">
        <v>1.2</v>
      </c>
      <c r="K54" s="69">
        <f>I54*J54</f>
        <v>0</v>
      </c>
      <c r="L54" s="69">
        <f>K54*C54</f>
        <v>0</v>
      </c>
      <c r="M54" s="150">
        <v>6</v>
      </c>
      <c r="N54" s="85">
        <f>K54*O54*M54/100</f>
        <v>0</v>
      </c>
      <c r="O54" s="83"/>
    </row>
    <row r="55" spans="1:15" ht="12.75">
      <c r="A55" s="66" t="s">
        <v>115</v>
      </c>
      <c r="B55" s="66" t="s">
        <v>238</v>
      </c>
      <c r="C55" s="96"/>
      <c r="D55" s="66">
        <v>1</v>
      </c>
      <c r="E55" s="69"/>
      <c r="F55" s="69">
        <v>0.8</v>
      </c>
      <c r="G55" s="69">
        <v>0.31</v>
      </c>
      <c r="H55" s="69">
        <f>E55*(F55+G55)</f>
        <v>0</v>
      </c>
      <c r="I55" s="97">
        <f>ROUND(H55,0)</f>
        <v>0</v>
      </c>
      <c r="J55" s="69">
        <v>1.2</v>
      </c>
      <c r="K55" s="69">
        <f>I55*J55</f>
        <v>0</v>
      </c>
      <c r="L55" s="69">
        <f>K55*C55</f>
        <v>0</v>
      </c>
      <c r="M55" s="83">
        <v>6</v>
      </c>
      <c r="N55" s="85">
        <f>K55*O55*M55/100</f>
        <v>0</v>
      </c>
      <c r="O55" s="83"/>
    </row>
    <row r="56" spans="1:15" s="71" customFormat="1" ht="12.75">
      <c r="A56" s="140" t="s">
        <v>256</v>
      </c>
      <c r="B56" s="140"/>
      <c r="C56" s="141">
        <f>SUM(C52:C55)</f>
        <v>0</v>
      </c>
      <c r="D56" s="140"/>
      <c r="E56" s="142"/>
      <c r="F56" s="142"/>
      <c r="G56" s="142"/>
      <c r="H56" s="142"/>
      <c r="I56" s="142"/>
      <c r="J56" s="142"/>
      <c r="K56" s="142"/>
      <c r="L56" s="142">
        <f>SUM(L52:L55)</f>
        <v>0</v>
      </c>
      <c r="M56" s="140"/>
      <c r="N56" s="142">
        <f>SUM(N52:N55)</f>
        <v>0</v>
      </c>
      <c r="O56" s="140"/>
    </row>
    <row r="57" spans="1:15" s="71" customFormat="1" ht="12.75">
      <c r="A57" s="143" t="s">
        <v>137</v>
      </c>
      <c r="B57" s="143"/>
      <c r="C57" s="144">
        <f>C10+C14+C17+C25+C28+C30+C32+C34+C37+C39+C42+C45+C47+C51+C56+C20+C23</f>
        <v>0</v>
      </c>
      <c r="D57" s="143"/>
      <c r="E57" s="97"/>
      <c r="F57" s="97"/>
      <c r="G57" s="97"/>
      <c r="H57" s="97"/>
      <c r="I57" s="97"/>
      <c r="J57" s="97"/>
      <c r="K57" s="97"/>
      <c r="L57" s="97">
        <f>L10+L14+L17+L25+L28+L30+L32+L34+L37+L39+L42+L45+L47+L51+L56+L20+L23</f>
        <v>0</v>
      </c>
      <c r="M57" s="143"/>
      <c r="N57" s="97">
        <f>N10+N14+N17+N25+N28+N30+N32+N34+N37+N39+N42+N45+N47+N51+N56+N20+N23</f>
        <v>0</v>
      </c>
      <c r="O57" s="143"/>
    </row>
    <row r="58" ht="6.75" customHeight="1"/>
    <row r="59" spans="1:14" ht="12.75">
      <c r="A59" s="72" t="s">
        <v>131</v>
      </c>
      <c r="C59" s="63"/>
      <c r="D59" s="64"/>
      <c r="N59" s="63"/>
    </row>
    <row r="60" spans="1:14" ht="12.75">
      <c r="A60" s="72"/>
      <c r="C60" s="63"/>
      <c r="D60" s="64"/>
      <c r="N60" s="63"/>
    </row>
    <row r="61" spans="1:14" ht="12.75">
      <c r="A61" s="72" t="s">
        <v>132</v>
      </c>
      <c r="D61" s="64"/>
      <c r="N61" s="63"/>
    </row>
  </sheetData>
  <sheetProtection/>
  <autoFilter ref="L1:L61"/>
  <mergeCells count="7">
    <mergeCell ref="A8:O8"/>
    <mergeCell ref="A6:L6"/>
    <mergeCell ref="N1:O1"/>
    <mergeCell ref="M6:O6"/>
    <mergeCell ref="A2:O2"/>
    <mergeCell ref="A3:O3"/>
    <mergeCell ref="A5:O5"/>
  </mergeCells>
  <printOptions/>
  <pageMargins left="0" right="0" top="0" bottom="0" header="0" footer="0"/>
  <pageSetup horizontalDpi="600" verticalDpi="600" orientation="landscape" pageOrder="overThenDown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45"/>
  <sheetViews>
    <sheetView zoomScale="80" zoomScaleNormal="80" zoomScalePageLayoutView="0" workbookViewId="0" topLeftCell="A1">
      <selection activeCell="D50" sqref="D50"/>
    </sheetView>
  </sheetViews>
  <sheetFormatPr defaultColWidth="9.00390625" defaultRowHeight="12.75"/>
  <cols>
    <col min="1" max="1" width="30.625" style="98" customWidth="1"/>
    <col min="2" max="2" width="10.125" style="98" customWidth="1"/>
    <col min="3" max="3" width="12.875" style="99" customWidth="1"/>
    <col min="4" max="4" width="25.00390625" style="98" customWidth="1"/>
    <col min="5" max="5" width="10.625" style="98" customWidth="1"/>
    <col min="6" max="6" width="5.00390625" style="98" customWidth="1"/>
    <col min="7" max="7" width="7.625" style="100" customWidth="1"/>
    <col min="8" max="8" width="7.75390625" style="98" customWidth="1"/>
    <col min="9" max="9" width="6.125" style="98" customWidth="1"/>
    <col min="10" max="10" width="6.00390625" style="98" customWidth="1"/>
    <col min="11" max="11" width="5.625" style="98" customWidth="1"/>
    <col min="12" max="12" width="5.875" style="98" customWidth="1"/>
    <col min="13" max="13" width="10.75390625" style="98" customWidth="1"/>
    <col min="14" max="14" width="14.25390625" style="98" customWidth="1"/>
    <col min="15" max="15" width="7.25390625" style="98" customWidth="1"/>
    <col min="16" max="16" width="10.00390625" style="98" customWidth="1"/>
    <col min="17" max="17" width="12.875" style="98" customWidth="1"/>
    <col min="18" max="18" width="9.125" style="98" customWidth="1"/>
    <col min="19" max="19" width="12.375" style="98" customWidth="1"/>
    <col min="20" max="20" width="9.125" style="98" customWidth="1"/>
    <col min="21" max="21" width="11.75390625" style="98" customWidth="1"/>
    <col min="22" max="22" width="9.125" style="98" customWidth="1"/>
    <col min="23" max="23" width="24.25390625" style="98" customWidth="1"/>
    <col min="24" max="26" width="9.125" style="98" customWidth="1"/>
    <col min="27" max="27" width="12.375" style="98" customWidth="1"/>
    <col min="28" max="28" width="9.125" style="98" customWidth="1"/>
    <col min="29" max="29" width="11.75390625" style="98" customWidth="1"/>
    <col min="30" max="30" width="9.125" style="98" customWidth="1"/>
    <col min="31" max="31" width="24.25390625" style="98" customWidth="1"/>
    <col min="32" max="34" width="9.125" style="98" customWidth="1"/>
    <col min="35" max="35" width="12.375" style="98" customWidth="1"/>
    <col min="36" max="36" width="9.125" style="98" customWidth="1"/>
    <col min="37" max="37" width="11.75390625" style="98" customWidth="1"/>
    <col min="38" max="38" width="9.125" style="98" customWidth="1"/>
    <col min="39" max="39" width="24.25390625" style="98" customWidth="1"/>
    <col min="40" max="42" width="9.125" style="98" customWidth="1"/>
    <col min="43" max="43" width="12.375" style="98" customWidth="1"/>
    <col min="44" max="44" width="9.125" style="98" customWidth="1"/>
    <col min="45" max="45" width="11.75390625" style="98" customWidth="1"/>
    <col min="46" max="46" width="9.125" style="98" customWidth="1"/>
    <col min="47" max="47" width="24.25390625" style="98" customWidth="1"/>
    <col min="48" max="50" width="9.125" style="98" customWidth="1"/>
    <col min="51" max="51" width="12.375" style="98" customWidth="1"/>
    <col min="52" max="52" width="9.125" style="98" customWidth="1"/>
    <col min="53" max="53" width="11.75390625" style="98" customWidth="1"/>
    <col min="54" max="54" width="13.125" style="98" customWidth="1"/>
    <col min="55" max="55" width="5.125" style="98" customWidth="1"/>
    <col min="56" max="56" width="24.125" style="98" customWidth="1"/>
    <col min="57" max="58" width="6.875" style="98" customWidth="1"/>
    <col min="59" max="59" width="9.125" style="98" customWidth="1"/>
    <col min="60" max="60" width="10.25390625" style="98" customWidth="1"/>
    <col min="61" max="61" width="9.125" style="98" customWidth="1"/>
    <col min="62" max="62" width="10.25390625" style="98" customWidth="1"/>
    <col min="63" max="67" width="9.125" style="98" customWidth="1"/>
    <col min="68" max="68" width="5.125" style="98" customWidth="1"/>
    <col min="69" max="69" width="24.125" style="98" customWidth="1"/>
    <col min="70" max="71" width="6.875" style="98" customWidth="1"/>
    <col min="72" max="72" width="9.125" style="98" customWidth="1"/>
    <col min="73" max="73" width="10.25390625" style="98" customWidth="1"/>
    <col min="74" max="74" width="9.125" style="98" customWidth="1"/>
    <col min="75" max="75" width="10.25390625" style="98" customWidth="1"/>
    <col min="76" max="16384" width="9.125" style="98" customWidth="1"/>
  </cols>
  <sheetData>
    <row r="1" ht="12.75" customHeight="1">
      <c r="Q1" s="98" t="s">
        <v>133</v>
      </c>
    </row>
    <row r="2" spans="1:79" s="101" customFormat="1" ht="12.75" customHeight="1">
      <c r="A2" s="206" t="s">
        <v>283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W2" s="102"/>
      <c r="AE2" s="102"/>
      <c r="AM2" s="102"/>
      <c r="AU2" s="102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</row>
    <row r="3" spans="1:79" s="101" customFormat="1" ht="12.75" customHeight="1">
      <c r="A3" s="210" t="s">
        <v>196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W3" s="102"/>
      <c r="AE3" s="102"/>
      <c r="AM3" s="102"/>
      <c r="AU3" s="102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</row>
    <row r="4" spans="1:79" s="101" customFormat="1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W4" s="102"/>
      <c r="AE4" s="102"/>
      <c r="AM4" s="102"/>
      <c r="AU4" s="102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</row>
    <row r="5" spans="1:79" s="101" customFormat="1" ht="12.75" customHeight="1">
      <c r="A5" s="210" t="s">
        <v>208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W5" s="102"/>
      <c r="AE5" s="102"/>
      <c r="AM5" s="102"/>
      <c r="AU5" s="102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</row>
    <row r="6" spans="2:79" s="101" customFormat="1" ht="12.75" customHeight="1" thickBot="1">
      <c r="B6" s="104"/>
      <c r="C6" s="104"/>
      <c r="G6" s="105"/>
      <c r="W6" s="102"/>
      <c r="AE6" s="102"/>
      <c r="AM6" s="102"/>
      <c r="AU6" s="102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</row>
    <row r="7" spans="1:79" ht="12.75" customHeight="1">
      <c r="A7" s="106"/>
      <c r="B7" s="107"/>
      <c r="C7" s="107"/>
      <c r="D7" s="108"/>
      <c r="E7" s="108"/>
      <c r="F7" s="108"/>
      <c r="G7" s="109"/>
      <c r="H7" s="232" t="s">
        <v>167</v>
      </c>
      <c r="I7" s="232"/>
      <c r="J7" s="232"/>
      <c r="K7" s="232"/>
      <c r="L7" s="232"/>
      <c r="M7" s="232"/>
      <c r="N7" s="232"/>
      <c r="O7" s="232"/>
      <c r="P7" s="232"/>
      <c r="Q7" s="233"/>
      <c r="R7" s="110"/>
      <c r="S7" s="110"/>
      <c r="T7" s="110"/>
      <c r="U7" s="110"/>
      <c r="W7" s="110"/>
      <c r="X7" s="110"/>
      <c r="Y7" s="110"/>
      <c r="Z7" s="110"/>
      <c r="AA7" s="110"/>
      <c r="AB7" s="110"/>
      <c r="AC7" s="110"/>
      <c r="AE7" s="110"/>
      <c r="AF7" s="110"/>
      <c r="AG7" s="110"/>
      <c r="AH7" s="110"/>
      <c r="AI7" s="110"/>
      <c r="AJ7" s="110"/>
      <c r="AK7" s="110"/>
      <c r="AM7" s="110"/>
      <c r="AN7" s="110"/>
      <c r="AO7" s="110"/>
      <c r="AP7" s="110"/>
      <c r="AQ7" s="110"/>
      <c r="AR7" s="110"/>
      <c r="AS7" s="110"/>
      <c r="AU7" s="110"/>
      <c r="AV7" s="110"/>
      <c r="AW7" s="110"/>
      <c r="AX7" s="110"/>
      <c r="AY7" s="110"/>
      <c r="AZ7" s="110"/>
      <c r="BA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</row>
    <row r="8" spans="1:79" ht="24.75" customHeight="1">
      <c r="A8" s="234" t="s">
        <v>94</v>
      </c>
      <c r="B8" s="219" t="s">
        <v>105</v>
      </c>
      <c r="C8" s="219" t="s">
        <v>184</v>
      </c>
      <c r="D8" s="236" t="s">
        <v>185</v>
      </c>
      <c r="E8" s="236" t="s">
        <v>186</v>
      </c>
      <c r="F8" s="219" t="s">
        <v>168</v>
      </c>
      <c r="G8" s="227" t="s">
        <v>96</v>
      </c>
      <c r="H8" s="221" t="s">
        <v>107</v>
      </c>
      <c r="I8" s="221" t="s">
        <v>191</v>
      </c>
      <c r="J8" s="221" t="s">
        <v>187</v>
      </c>
      <c r="K8" s="221" t="s">
        <v>188</v>
      </c>
      <c r="L8" s="221" t="s">
        <v>190</v>
      </c>
      <c r="M8" s="219" t="s">
        <v>169</v>
      </c>
      <c r="N8" s="219" t="s">
        <v>170</v>
      </c>
      <c r="O8" s="221" t="s">
        <v>189</v>
      </c>
      <c r="P8" s="219" t="s">
        <v>171</v>
      </c>
      <c r="Q8" s="225" t="s">
        <v>103</v>
      </c>
      <c r="R8" s="110"/>
      <c r="S8" s="110"/>
      <c r="T8" s="110"/>
      <c r="U8" s="110"/>
      <c r="W8" s="110"/>
      <c r="X8" s="110"/>
      <c r="Y8" s="110"/>
      <c r="Z8" s="110"/>
      <c r="AA8" s="110"/>
      <c r="AB8" s="110"/>
      <c r="AC8" s="110"/>
      <c r="AE8" s="110"/>
      <c r="AF8" s="110"/>
      <c r="AG8" s="110"/>
      <c r="AH8" s="110"/>
      <c r="AI8" s="110"/>
      <c r="AJ8" s="110"/>
      <c r="AK8" s="110"/>
      <c r="AM8" s="110"/>
      <c r="AN8" s="110"/>
      <c r="AO8" s="110"/>
      <c r="AP8" s="110"/>
      <c r="AQ8" s="110"/>
      <c r="AR8" s="110"/>
      <c r="AS8" s="110"/>
      <c r="AU8" s="110"/>
      <c r="AV8" s="110"/>
      <c r="AW8" s="110"/>
      <c r="AX8" s="110"/>
      <c r="AY8" s="110"/>
      <c r="AZ8" s="110"/>
      <c r="BA8" s="110"/>
      <c r="BC8" s="111"/>
      <c r="BD8" s="111"/>
      <c r="BE8" s="110"/>
      <c r="BF8" s="111"/>
      <c r="BG8" s="111"/>
      <c r="BH8" s="111"/>
      <c r="BI8" s="111"/>
      <c r="BJ8" s="111"/>
      <c r="BK8" s="110"/>
      <c r="BL8" s="110"/>
      <c r="BM8" s="110"/>
      <c r="BN8" s="111"/>
      <c r="BP8" s="111"/>
      <c r="BQ8" s="111"/>
      <c r="BR8" s="110"/>
      <c r="BS8" s="111"/>
      <c r="BT8" s="111"/>
      <c r="BU8" s="111"/>
      <c r="BV8" s="110"/>
      <c r="BW8" s="110"/>
      <c r="BX8" s="110"/>
      <c r="BY8" s="110"/>
      <c r="BZ8" s="110"/>
      <c r="CA8" s="111"/>
    </row>
    <row r="9" spans="1:79" ht="67.5" customHeight="1" thickBot="1">
      <c r="A9" s="235"/>
      <c r="B9" s="220"/>
      <c r="C9" s="220"/>
      <c r="D9" s="224"/>
      <c r="E9" s="224"/>
      <c r="F9" s="224"/>
      <c r="G9" s="228"/>
      <c r="H9" s="223"/>
      <c r="I9" s="223"/>
      <c r="J9" s="222"/>
      <c r="K9" s="222"/>
      <c r="L9" s="223"/>
      <c r="M9" s="220"/>
      <c r="N9" s="220"/>
      <c r="O9" s="223"/>
      <c r="P9" s="220"/>
      <c r="Q9" s="226"/>
      <c r="R9" s="110"/>
      <c r="S9" s="110"/>
      <c r="T9" s="110"/>
      <c r="U9" s="110"/>
      <c r="W9" s="110"/>
      <c r="X9" s="110"/>
      <c r="Y9" s="110"/>
      <c r="Z9" s="110"/>
      <c r="AA9" s="110"/>
      <c r="AB9" s="110"/>
      <c r="AC9" s="110"/>
      <c r="AE9" s="110"/>
      <c r="AF9" s="110"/>
      <c r="AG9" s="110"/>
      <c r="AH9" s="110"/>
      <c r="AI9" s="110"/>
      <c r="AJ9" s="110"/>
      <c r="AK9" s="110"/>
      <c r="AM9" s="110"/>
      <c r="AN9" s="110"/>
      <c r="AO9" s="110"/>
      <c r="AP9" s="110"/>
      <c r="AQ9" s="110"/>
      <c r="AR9" s="110"/>
      <c r="AS9" s="110"/>
      <c r="AU9" s="110"/>
      <c r="AV9" s="110"/>
      <c r="AW9" s="110"/>
      <c r="AX9" s="110"/>
      <c r="AY9" s="110"/>
      <c r="AZ9" s="110"/>
      <c r="BA9" s="110"/>
      <c r="BC9" s="111"/>
      <c r="BD9" s="111"/>
      <c r="BE9" s="110"/>
      <c r="BF9" s="111"/>
      <c r="BG9" s="111"/>
      <c r="BH9" s="111"/>
      <c r="BI9" s="111"/>
      <c r="BJ9" s="111"/>
      <c r="BK9" s="111"/>
      <c r="BL9" s="111"/>
      <c r="BM9" s="110"/>
      <c r="BN9" s="111"/>
      <c r="BP9" s="111"/>
      <c r="BQ9" s="111"/>
      <c r="BR9" s="110"/>
      <c r="BS9" s="111"/>
      <c r="BT9" s="111"/>
      <c r="BU9" s="111"/>
      <c r="BV9" s="111"/>
      <c r="BW9" s="111"/>
      <c r="BX9" s="111"/>
      <c r="BY9" s="111"/>
      <c r="BZ9" s="110"/>
      <c r="CA9" s="111"/>
    </row>
    <row r="10" spans="1:79" ht="12.75">
      <c r="A10" s="229" t="s">
        <v>209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112"/>
      <c r="S10" s="112"/>
      <c r="T10" s="111"/>
      <c r="U10" s="112"/>
      <c r="W10" s="111"/>
      <c r="X10" s="111"/>
      <c r="Y10" s="111"/>
      <c r="Z10" s="112"/>
      <c r="AA10" s="112"/>
      <c r="AB10" s="111"/>
      <c r="AC10" s="112"/>
      <c r="AE10" s="111"/>
      <c r="AF10" s="111"/>
      <c r="AG10" s="111"/>
      <c r="AH10" s="112"/>
      <c r="AI10" s="112"/>
      <c r="AJ10" s="111"/>
      <c r="AK10" s="112"/>
      <c r="AM10" s="111"/>
      <c r="AN10" s="111"/>
      <c r="AO10" s="111"/>
      <c r="AP10" s="112"/>
      <c r="AQ10" s="112"/>
      <c r="AR10" s="111"/>
      <c r="AS10" s="112"/>
      <c r="AU10" s="111"/>
      <c r="AV10" s="111"/>
      <c r="AW10" s="111"/>
      <c r="AX10" s="112"/>
      <c r="AY10" s="112"/>
      <c r="AZ10" s="111"/>
      <c r="BA10" s="112"/>
      <c r="BC10" s="111"/>
      <c r="BD10" s="111"/>
      <c r="BE10" s="110"/>
      <c r="BF10" s="111"/>
      <c r="BG10" s="111"/>
      <c r="BH10" s="111"/>
      <c r="BI10" s="111"/>
      <c r="BJ10" s="111"/>
      <c r="BK10" s="111"/>
      <c r="BL10" s="111"/>
      <c r="BM10" s="110"/>
      <c r="BN10" s="112"/>
      <c r="BP10" s="111"/>
      <c r="BQ10" s="111"/>
      <c r="BR10" s="110"/>
      <c r="BS10" s="111"/>
      <c r="BT10" s="111"/>
      <c r="BU10" s="111"/>
      <c r="BV10" s="111"/>
      <c r="BW10" s="111"/>
      <c r="BX10" s="111"/>
      <c r="BY10" s="111"/>
      <c r="BZ10" s="110"/>
      <c r="CA10" s="112"/>
    </row>
    <row r="11" spans="1:79" ht="12.75">
      <c r="A11" s="115"/>
      <c r="B11" s="115" t="s">
        <v>116</v>
      </c>
      <c r="C11" s="113" t="s">
        <v>264</v>
      </c>
      <c r="D11" s="117" t="s">
        <v>158</v>
      </c>
      <c r="E11" s="134" t="s">
        <v>104</v>
      </c>
      <c r="F11" s="115"/>
      <c r="G11" s="118"/>
      <c r="H11" s="115"/>
      <c r="I11" s="115">
        <v>0.1</v>
      </c>
      <c r="J11" s="115">
        <v>0.3</v>
      </c>
      <c r="K11" s="115">
        <v>0.05</v>
      </c>
      <c r="L11" s="115">
        <v>0.8</v>
      </c>
      <c r="M11" s="118">
        <f>H11*(1+I11+J11+K11+L11)</f>
        <v>0</v>
      </c>
      <c r="N11" s="120">
        <f>ROUND(M11,0)</f>
        <v>0</v>
      </c>
      <c r="O11" s="115">
        <v>1.35</v>
      </c>
      <c r="P11" s="120">
        <f>N11*O11</f>
        <v>0</v>
      </c>
      <c r="Q11" s="125">
        <f>P11*G11</f>
        <v>0</v>
      </c>
      <c r="R11" s="112"/>
      <c r="S11" s="112"/>
      <c r="T11" s="111"/>
      <c r="U11" s="112"/>
      <c r="W11" s="111"/>
      <c r="X11" s="111"/>
      <c r="Y11" s="111"/>
      <c r="Z11" s="112"/>
      <c r="AA11" s="112"/>
      <c r="AB11" s="111"/>
      <c r="AC11" s="112"/>
      <c r="AE11" s="111"/>
      <c r="AF11" s="111"/>
      <c r="AG11" s="111"/>
      <c r="AH11" s="112"/>
      <c r="AI11" s="112"/>
      <c r="AJ11" s="111"/>
      <c r="AK11" s="112"/>
      <c r="AM11" s="111"/>
      <c r="AN11" s="111"/>
      <c r="AO11" s="111"/>
      <c r="AP11" s="112"/>
      <c r="AQ11" s="112"/>
      <c r="AR11" s="111"/>
      <c r="AS11" s="112"/>
      <c r="AU11" s="111"/>
      <c r="AV11" s="111"/>
      <c r="AW11" s="111"/>
      <c r="AX11" s="112"/>
      <c r="AY11" s="112"/>
      <c r="AZ11" s="111"/>
      <c r="BA11" s="112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2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2"/>
    </row>
    <row r="12" spans="1:79" ht="12.75">
      <c r="A12" s="115"/>
      <c r="B12" s="115" t="s">
        <v>116</v>
      </c>
      <c r="C12" s="113" t="s">
        <v>239</v>
      </c>
      <c r="D12" s="117" t="s">
        <v>158</v>
      </c>
      <c r="E12" s="134" t="s">
        <v>104</v>
      </c>
      <c r="F12" s="115"/>
      <c r="G12" s="118"/>
      <c r="H12" s="115"/>
      <c r="I12" s="115">
        <v>0.1</v>
      </c>
      <c r="J12" s="115">
        <v>0.3</v>
      </c>
      <c r="K12" s="115">
        <v>0.05</v>
      </c>
      <c r="L12" s="115">
        <v>0.8</v>
      </c>
      <c r="M12" s="118">
        <f>H12*(1+I12+J12+K12+L12)</f>
        <v>0</v>
      </c>
      <c r="N12" s="120">
        <f>ROUND(M12,0)</f>
        <v>0</v>
      </c>
      <c r="O12" s="115">
        <v>1.35</v>
      </c>
      <c r="P12" s="120">
        <f>N12*O12</f>
        <v>0</v>
      </c>
      <c r="Q12" s="125">
        <f>P12*G12</f>
        <v>0</v>
      </c>
      <c r="R12" s="112"/>
      <c r="S12" s="112"/>
      <c r="T12" s="111"/>
      <c r="U12" s="112"/>
      <c r="W12" s="111"/>
      <c r="X12" s="111"/>
      <c r="Y12" s="111"/>
      <c r="Z12" s="112"/>
      <c r="AA12" s="112"/>
      <c r="AB12" s="111"/>
      <c r="AC12" s="112"/>
      <c r="AE12" s="111"/>
      <c r="AF12" s="111"/>
      <c r="AG12" s="111"/>
      <c r="AH12" s="112"/>
      <c r="AI12" s="112"/>
      <c r="AJ12" s="111"/>
      <c r="AK12" s="112"/>
      <c r="AM12" s="111"/>
      <c r="AN12" s="111"/>
      <c r="AO12" s="111"/>
      <c r="AP12" s="112"/>
      <c r="AQ12" s="112"/>
      <c r="AR12" s="111"/>
      <c r="AS12" s="112"/>
      <c r="AU12" s="111"/>
      <c r="AV12" s="111"/>
      <c r="AW12" s="111"/>
      <c r="AX12" s="112"/>
      <c r="AY12" s="112"/>
      <c r="AZ12" s="111"/>
      <c r="BA12" s="112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2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2"/>
    </row>
    <row r="13" spans="1:79" ht="12.75">
      <c r="A13" s="115" t="s">
        <v>115</v>
      </c>
      <c r="B13" s="115" t="s">
        <v>116</v>
      </c>
      <c r="C13" s="113" t="s">
        <v>166</v>
      </c>
      <c r="D13" s="117" t="s">
        <v>158</v>
      </c>
      <c r="E13" s="116" t="s">
        <v>114</v>
      </c>
      <c r="F13" s="115"/>
      <c r="G13" s="118"/>
      <c r="H13" s="115"/>
      <c r="I13" s="115">
        <v>0.1</v>
      </c>
      <c r="J13" s="115">
        <v>0.2</v>
      </c>
      <c r="K13" s="115">
        <v>0.05</v>
      </c>
      <c r="L13" s="115">
        <v>0.4</v>
      </c>
      <c r="M13" s="118">
        <f>H13*(1+I13+J13+K13+L13)</f>
        <v>0</v>
      </c>
      <c r="N13" s="120">
        <f>ROUND(M13,0)</f>
        <v>0</v>
      </c>
      <c r="O13" s="115">
        <v>1.35</v>
      </c>
      <c r="P13" s="120">
        <f>N13*O13</f>
        <v>0</v>
      </c>
      <c r="Q13" s="125">
        <f>P13*G13</f>
        <v>0</v>
      </c>
      <c r="R13" s="112"/>
      <c r="S13" s="112"/>
      <c r="T13" s="111"/>
      <c r="U13" s="112"/>
      <c r="W13" s="111"/>
      <c r="X13" s="111"/>
      <c r="Y13" s="111"/>
      <c r="Z13" s="112"/>
      <c r="AA13" s="112"/>
      <c r="AB13" s="111"/>
      <c r="AC13" s="112"/>
      <c r="AE13" s="111"/>
      <c r="AF13" s="111"/>
      <c r="AG13" s="111"/>
      <c r="AH13" s="112"/>
      <c r="AI13" s="112"/>
      <c r="AJ13" s="111"/>
      <c r="AK13" s="112"/>
      <c r="AM13" s="111"/>
      <c r="AN13" s="111"/>
      <c r="AO13" s="111"/>
      <c r="AP13" s="112"/>
      <c r="AQ13" s="112"/>
      <c r="AR13" s="111"/>
      <c r="AS13" s="112"/>
      <c r="AU13" s="111"/>
      <c r="AV13" s="111"/>
      <c r="AW13" s="111"/>
      <c r="AX13" s="112"/>
      <c r="AY13" s="112"/>
      <c r="AZ13" s="111"/>
      <c r="BA13" s="112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2"/>
    </row>
    <row r="14" spans="1:79" ht="12.75">
      <c r="A14" s="218" t="s">
        <v>192</v>
      </c>
      <c r="B14" s="218"/>
      <c r="C14" s="126"/>
      <c r="D14" s="127"/>
      <c r="E14" s="128"/>
      <c r="F14" s="129"/>
      <c r="G14" s="130">
        <f>SUM(G11:G13)</f>
        <v>0</v>
      </c>
      <c r="H14" s="129"/>
      <c r="I14" s="129"/>
      <c r="J14" s="129"/>
      <c r="K14" s="129"/>
      <c r="L14" s="129"/>
      <c r="M14" s="131"/>
      <c r="N14" s="132"/>
      <c r="O14" s="129"/>
      <c r="P14" s="132"/>
      <c r="Q14" s="133">
        <f>SUM(Q11:Q13)</f>
        <v>0</v>
      </c>
      <c r="R14" s="112"/>
      <c r="S14" s="112"/>
      <c r="T14" s="111"/>
      <c r="U14" s="112"/>
      <c r="W14" s="111"/>
      <c r="X14" s="111"/>
      <c r="Y14" s="111"/>
      <c r="Z14" s="112"/>
      <c r="AA14" s="112"/>
      <c r="AB14" s="111"/>
      <c r="AC14" s="112"/>
      <c r="AE14" s="111"/>
      <c r="AF14" s="111"/>
      <c r="AG14" s="111"/>
      <c r="AH14" s="112"/>
      <c r="AI14" s="112"/>
      <c r="AJ14" s="111"/>
      <c r="AK14" s="112"/>
      <c r="AM14" s="111"/>
      <c r="AN14" s="111"/>
      <c r="AO14" s="111"/>
      <c r="AP14" s="112"/>
      <c r="AQ14" s="112"/>
      <c r="AR14" s="111"/>
      <c r="AS14" s="112"/>
      <c r="AU14" s="111"/>
      <c r="AV14" s="111"/>
      <c r="AW14" s="111"/>
      <c r="AX14" s="112"/>
      <c r="AY14" s="112"/>
      <c r="AZ14" s="111"/>
      <c r="BA14" s="112"/>
      <c r="BC14" s="111"/>
      <c r="BD14" s="111"/>
      <c r="BE14" s="110"/>
      <c r="BF14" s="111"/>
      <c r="BG14" s="111"/>
      <c r="BH14" s="111"/>
      <c r="BI14" s="111"/>
      <c r="BJ14" s="111"/>
      <c r="BK14" s="111"/>
      <c r="BL14" s="111"/>
      <c r="BM14" s="110"/>
      <c r="BN14" s="112"/>
      <c r="BP14" s="111"/>
      <c r="BQ14" s="111"/>
      <c r="BR14" s="110"/>
      <c r="BS14" s="111"/>
      <c r="BT14" s="111"/>
      <c r="BU14" s="111"/>
      <c r="BV14" s="111"/>
      <c r="BW14" s="111"/>
      <c r="BX14" s="111"/>
      <c r="BY14" s="111"/>
      <c r="BZ14" s="110"/>
      <c r="CA14" s="112"/>
    </row>
    <row r="15" spans="1:79" ht="12.75">
      <c r="A15" s="83"/>
      <c r="B15" s="115" t="s">
        <v>116</v>
      </c>
      <c r="C15" s="113" t="s">
        <v>275</v>
      </c>
      <c r="D15" s="117" t="s">
        <v>177</v>
      </c>
      <c r="E15" s="134" t="s">
        <v>114</v>
      </c>
      <c r="F15" s="115"/>
      <c r="G15" s="118"/>
      <c r="H15" s="115"/>
      <c r="I15" s="115">
        <v>0.1</v>
      </c>
      <c r="J15" s="115">
        <v>0.2</v>
      </c>
      <c r="K15" s="115">
        <v>0.05</v>
      </c>
      <c r="L15" s="115">
        <v>0.4</v>
      </c>
      <c r="M15" s="118">
        <f>H15*(1+I15+J15+K15+L15)</f>
        <v>0</v>
      </c>
      <c r="N15" s="120">
        <f aca="true" t="shared" si="0" ref="N15:N32">ROUND(M15,0)</f>
        <v>0</v>
      </c>
      <c r="O15" s="115">
        <v>1.35</v>
      </c>
      <c r="P15" s="120">
        <f>N15*O15</f>
        <v>0</v>
      </c>
      <c r="Q15" s="125">
        <f>P15*G15</f>
        <v>0</v>
      </c>
      <c r="R15" s="112"/>
      <c r="S15" s="112"/>
      <c r="T15" s="111"/>
      <c r="U15" s="112"/>
      <c r="W15" s="111"/>
      <c r="X15" s="111"/>
      <c r="Y15" s="111"/>
      <c r="Z15" s="112"/>
      <c r="AA15" s="112"/>
      <c r="AB15" s="111"/>
      <c r="AC15" s="112"/>
      <c r="AE15" s="111"/>
      <c r="AF15" s="111"/>
      <c r="AG15" s="111"/>
      <c r="AH15" s="112"/>
      <c r="AI15" s="112"/>
      <c r="AJ15" s="111"/>
      <c r="AK15" s="112"/>
      <c r="AM15" s="111"/>
      <c r="AN15" s="111"/>
      <c r="AO15" s="111"/>
      <c r="AP15" s="112"/>
      <c r="AQ15" s="112"/>
      <c r="AR15" s="111"/>
      <c r="AS15" s="112"/>
      <c r="AU15" s="111"/>
      <c r="AV15" s="111"/>
      <c r="AW15" s="111"/>
      <c r="AX15" s="112"/>
      <c r="AY15" s="112"/>
      <c r="AZ15" s="111"/>
      <c r="BA15" s="112"/>
      <c r="BC15" s="111"/>
      <c r="BD15" s="111"/>
      <c r="BE15" s="110"/>
      <c r="BF15" s="111"/>
      <c r="BG15" s="111"/>
      <c r="BH15" s="111"/>
      <c r="BI15" s="111"/>
      <c r="BJ15" s="111"/>
      <c r="BK15" s="111"/>
      <c r="BL15" s="111"/>
      <c r="BM15" s="110"/>
      <c r="BN15" s="112"/>
      <c r="BP15" s="111"/>
      <c r="BQ15" s="111"/>
      <c r="BR15" s="110"/>
      <c r="BS15" s="111"/>
      <c r="BT15" s="111"/>
      <c r="BU15" s="111"/>
      <c r="BV15" s="111"/>
      <c r="BW15" s="111"/>
      <c r="BX15" s="111"/>
      <c r="BY15" s="111"/>
      <c r="BZ15" s="110"/>
      <c r="CA15" s="112"/>
    </row>
    <row r="16" spans="1:79" ht="12.75">
      <c r="A16" s="127" t="s">
        <v>193</v>
      </c>
      <c r="B16" s="129"/>
      <c r="C16" s="126"/>
      <c r="D16" s="127"/>
      <c r="E16" s="126"/>
      <c r="F16" s="129"/>
      <c r="G16" s="130">
        <f>SUM(G15:G15)</f>
        <v>0</v>
      </c>
      <c r="H16" s="129"/>
      <c r="I16" s="129"/>
      <c r="J16" s="129"/>
      <c r="K16" s="129"/>
      <c r="L16" s="129"/>
      <c r="M16" s="131"/>
      <c r="N16" s="132"/>
      <c r="O16" s="129"/>
      <c r="P16" s="132"/>
      <c r="Q16" s="133">
        <f>SUM(Q15:Q15)</f>
        <v>0</v>
      </c>
      <c r="R16" s="112"/>
      <c r="S16" s="112"/>
      <c r="T16" s="111"/>
      <c r="U16" s="112"/>
      <c r="W16" s="111"/>
      <c r="X16" s="111"/>
      <c r="Y16" s="111"/>
      <c r="Z16" s="112"/>
      <c r="AA16" s="112"/>
      <c r="AB16" s="111"/>
      <c r="AC16" s="112"/>
      <c r="AE16" s="111"/>
      <c r="AF16" s="111"/>
      <c r="AG16" s="111"/>
      <c r="AH16" s="112"/>
      <c r="AI16" s="112"/>
      <c r="AJ16" s="111"/>
      <c r="AK16" s="112"/>
      <c r="AM16" s="111"/>
      <c r="AN16" s="111"/>
      <c r="AO16" s="111"/>
      <c r="AP16" s="112"/>
      <c r="AQ16" s="112"/>
      <c r="AR16" s="111"/>
      <c r="AS16" s="112"/>
      <c r="AU16" s="111"/>
      <c r="AV16" s="111"/>
      <c r="AW16" s="111"/>
      <c r="AX16" s="112"/>
      <c r="AY16" s="112"/>
      <c r="AZ16" s="111"/>
      <c r="BA16" s="112"/>
      <c r="BC16" s="111"/>
      <c r="BD16" s="111"/>
      <c r="BE16" s="110"/>
      <c r="BF16" s="111"/>
      <c r="BG16" s="111"/>
      <c r="BH16" s="111"/>
      <c r="BI16" s="111"/>
      <c r="BJ16" s="111"/>
      <c r="BK16" s="111"/>
      <c r="BL16" s="111"/>
      <c r="BM16" s="110"/>
      <c r="BN16" s="112"/>
      <c r="BP16" s="111"/>
      <c r="BQ16" s="111"/>
      <c r="BR16" s="110"/>
      <c r="BS16" s="111"/>
      <c r="BT16" s="111"/>
      <c r="BU16" s="111"/>
      <c r="BV16" s="111"/>
      <c r="BW16" s="111"/>
      <c r="BX16" s="111"/>
      <c r="BY16" s="111"/>
      <c r="BZ16" s="110"/>
      <c r="CA16" s="112"/>
    </row>
    <row r="17" spans="1:79" ht="12.75">
      <c r="A17" s="135"/>
      <c r="B17" s="115" t="s">
        <v>116</v>
      </c>
      <c r="C17" s="113" t="s">
        <v>276</v>
      </c>
      <c r="D17" s="117" t="s">
        <v>172</v>
      </c>
      <c r="E17" s="134" t="s">
        <v>226</v>
      </c>
      <c r="F17" s="115"/>
      <c r="G17" s="118"/>
      <c r="H17" s="115"/>
      <c r="I17" s="115">
        <v>0.1</v>
      </c>
      <c r="J17" s="115">
        <v>0.1</v>
      </c>
      <c r="K17" s="115">
        <v>0.05</v>
      </c>
      <c r="L17" s="167"/>
      <c r="M17" s="118">
        <f>H17*(1+I17+J17+K17+L17)</f>
        <v>0</v>
      </c>
      <c r="N17" s="120">
        <f t="shared" si="0"/>
        <v>0</v>
      </c>
      <c r="O17" s="164">
        <f>1.35+0.3</f>
        <v>1.6500000000000001</v>
      </c>
      <c r="P17" s="120">
        <f>N17*O17</f>
        <v>0</v>
      </c>
      <c r="Q17" s="125">
        <f>P17*G17</f>
        <v>0</v>
      </c>
      <c r="R17" s="112"/>
      <c r="S17" s="112"/>
      <c r="T17" s="111"/>
      <c r="U17" s="111"/>
      <c r="W17" s="111"/>
      <c r="X17" s="111"/>
      <c r="Y17" s="111"/>
      <c r="Z17" s="112"/>
      <c r="AA17" s="112"/>
      <c r="AB17" s="111"/>
      <c r="AC17" s="111"/>
      <c r="AE17" s="111"/>
      <c r="AF17" s="111"/>
      <c r="AG17" s="111"/>
      <c r="AH17" s="112"/>
      <c r="AI17" s="112"/>
      <c r="AJ17" s="111"/>
      <c r="AK17" s="111"/>
      <c r="AM17" s="111"/>
      <c r="AN17" s="111"/>
      <c r="AO17" s="111"/>
      <c r="AP17" s="112"/>
      <c r="AQ17" s="112"/>
      <c r="AR17" s="111"/>
      <c r="AS17" s="111"/>
      <c r="AU17" s="111"/>
      <c r="AV17" s="111"/>
      <c r="AW17" s="111"/>
      <c r="AX17" s="112"/>
      <c r="AY17" s="112"/>
      <c r="AZ17" s="111"/>
      <c r="BA17" s="111"/>
      <c r="BC17" s="111"/>
      <c r="BD17" s="111"/>
      <c r="BE17" s="110"/>
      <c r="BF17" s="111"/>
      <c r="BG17" s="111"/>
      <c r="BH17" s="111"/>
      <c r="BI17" s="111"/>
      <c r="BJ17" s="111"/>
      <c r="BK17" s="111"/>
      <c r="BL17" s="111"/>
      <c r="BM17" s="110"/>
      <c r="BN17" s="112"/>
      <c r="BP17" s="111"/>
      <c r="BQ17" s="111"/>
      <c r="BR17" s="110"/>
      <c r="BS17" s="111"/>
      <c r="BT17" s="111"/>
      <c r="BU17" s="111"/>
      <c r="BV17" s="111"/>
      <c r="BW17" s="111"/>
      <c r="BX17" s="111"/>
      <c r="BY17" s="111"/>
      <c r="BZ17" s="110"/>
      <c r="CA17" s="112"/>
    </row>
    <row r="18" spans="1:79" ht="12.75">
      <c r="A18" s="127" t="s">
        <v>180</v>
      </c>
      <c r="B18" s="129"/>
      <c r="C18" s="126"/>
      <c r="D18" s="129"/>
      <c r="E18" s="126"/>
      <c r="F18" s="129"/>
      <c r="G18" s="130">
        <f>SUM(G17:G17)</f>
        <v>0</v>
      </c>
      <c r="H18" s="129"/>
      <c r="I18" s="129"/>
      <c r="J18" s="129"/>
      <c r="K18" s="129"/>
      <c r="L18" s="129"/>
      <c r="M18" s="131"/>
      <c r="N18" s="132"/>
      <c r="O18" s="129"/>
      <c r="P18" s="132"/>
      <c r="Q18" s="133">
        <f>SUM(Q17:Q17)</f>
        <v>0</v>
      </c>
      <c r="R18" s="110"/>
      <c r="S18" s="114"/>
      <c r="T18" s="110"/>
      <c r="U18" s="114"/>
      <c r="W18" s="110"/>
      <c r="X18" s="110"/>
      <c r="Y18" s="110"/>
      <c r="Z18" s="110"/>
      <c r="AA18" s="114"/>
      <c r="AB18" s="110"/>
      <c r="AC18" s="114"/>
      <c r="AE18" s="110"/>
      <c r="AF18" s="110"/>
      <c r="AG18" s="110"/>
      <c r="AH18" s="110"/>
      <c r="AI18" s="114"/>
      <c r="AJ18" s="110"/>
      <c r="AK18" s="114"/>
      <c r="AM18" s="110"/>
      <c r="AN18" s="110"/>
      <c r="AO18" s="110"/>
      <c r="AP18" s="110"/>
      <c r="AQ18" s="114"/>
      <c r="AR18" s="110"/>
      <c r="AS18" s="114"/>
      <c r="AU18" s="110"/>
      <c r="AV18" s="110"/>
      <c r="AW18" s="110"/>
      <c r="AX18" s="110"/>
      <c r="AY18" s="114"/>
      <c r="AZ18" s="110"/>
      <c r="BA18" s="114"/>
      <c r="BC18" s="111"/>
      <c r="BD18" s="111"/>
      <c r="BE18" s="110"/>
      <c r="BF18" s="111"/>
      <c r="BG18" s="111"/>
      <c r="BH18" s="111"/>
      <c r="BI18" s="111"/>
      <c r="BJ18" s="111"/>
      <c r="BK18" s="111"/>
      <c r="BL18" s="111"/>
      <c r="BM18" s="110"/>
      <c r="BN18" s="112"/>
      <c r="BP18" s="111"/>
      <c r="BQ18" s="111"/>
      <c r="BR18" s="110"/>
      <c r="BS18" s="111"/>
      <c r="BT18" s="111"/>
      <c r="BU18" s="111"/>
      <c r="BV18" s="111"/>
      <c r="BW18" s="111"/>
      <c r="BX18" s="111"/>
      <c r="BY18" s="111"/>
      <c r="BZ18" s="110"/>
      <c r="CA18" s="112"/>
    </row>
    <row r="19" spans="1:79" ht="12.75">
      <c r="A19" s="115" t="s">
        <v>115</v>
      </c>
      <c r="B19" s="115" t="s">
        <v>116</v>
      </c>
      <c r="C19" s="113" t="s">
        <v>166</v>
      </c>
      <c r="D19" s="117" t="s">
        <v>201</v>
      </c>
      <c r="E19" s="134" t="s">
        <v>114</v>
      </c>
      <c r="F19" s="115"/>
      <c r="G19" s="118"/>
      <c r="H19" s="115"/>
      <c r="I19" s="115">
        <v>0.1</v>
      </c>
      <c r="J19" s="115">
        <v>0.2</v>
      </c>
      <c r="K19" s="115">
        <v>0.25</v>
      </c>
      <c r="L19" s="135">
        <v>0.4</v>
      </c>
      <c r="M19" s="136">
        <f>H19*(1+I19+J19+K19+L19)</f>
        <v>0</v>
      </c>
      <c r="N19" s="120">
        <f>ROUND(M19,0)</f>
        <v>0</v>
      </c>
      <c r="O19" s="115">
        <v>1.35</v>
      </c>
      <c r="P19" s="120">
        <f>N19*O19</f>
        <v>0</v>
      </c>
      <c r="Q19" s="125">
        <f>P19*G19</f>
        <v>0</v>
      </c>
      <c r="R19" s="112"/>
      <c r="S19" s="112"/>
      <c r="T19" s="111"/>
      <c r="U19" s="111"/>
      <c r="W19" s="111"/>
      <c r="X19" s="111"/>
      <c r="Y19" s="111"/>
      <c r="Z19" s="112"/>
      <c r="AA19" s="112"/>
      <c r="AB19" s="111"/>
      <c r="AC19" s="111"/>
      <c r="AE19" s="111"/>
      <c r="AF19" s="111"/>
      <c r="AG19" s="111"/>
      <c r="AH19" s="112"/>
      <c r="AI19" s="112"/>
      <c r="AJ19" s="111"/>
      <c r="AK19" s="111"/>
      <c r="AM19" s="111"/>
      <c r="AN19" s="111"/>
      <c r="AO19" s="111"/>
      <c r="AP19" s="112"/>
      <c r="AQ19" s="112"/>
      <c r="AR19" s="111"/>
      <c r="AS19" s="111"/>
      <c r="AU19" s="111"/>
      <c r="AV19" s="111"/>
      <c r="AW19" s="111"/>
      <c r="AX19" s="112"/>
      <c r="AY19" s="112"/>
      <c r="AZ19" s="111"/>
      <c r="BA19" s="111"/>
      <c r="BC19" s="111"/>
      <c r="BD19" s="111"/>
      <c r="BE19" s="110"/>
      <c r="BF19" s="111"/>
      <c r="BG19" s="111"/>
      <c r="BH19" s="111"/>
      <c r="BI19" s="111"/>
      <c r="BJ19" s="111"/>
      <c r="BK19" s="111"/>
      <c r="BL19" s="111"/>
      <c r="BM19" s="110"/>
      <c r="BN19" s="112"/>
      <c r="BP19" s="111"/>
      <c r="BQ19" s="111"/>
      <c r="BR19" s="110"/>
      <c r="BS19" s="111"/>
      <c r="BT19" s="111"/>
      <c r="BU19" s="111"/>
      <c r="BV19" s="111"/>
      <c r="BW19" s="111"/>
      <c r="BX19" s="111"/>
      <c r="BY19" s="111"/>
      <c r="BZ19" s="110"/>
      <c r="CA19" s="112"/>
    </row>
    <row r="20" spans="1:79" ht="12.75">
      <c r="A20" s="127" t="s">
        <v>202</v>
      </c>
      <c r="B20" s="129"/>
      <c r="C20" s="126"/>
      <c r="D20" s="129"/>
      <c r="E20" s="126"/>
      <c r="F20" s="129"/>
      <c r="G20" s="130">
        <f>SUM(G19:G19)</f>
        <v>0</v>
      </c>
      <c r="H20" s="129"/>
      <c r="I20" s="129"/>
      <c r="J20" s="129"/>
      <c r="K20" s="129"/>
      <c r="L20" s="129"/>
      <c r="M20" s="131"/>
      <c r="N20" s="132"/>
      <c r="O20" s="129"/>
      <c r="P20" s="132"/>
      <c r="Q20" s="133">
        <f>SUM(Q19:Q19)</f>
        <v>0</v>
      </c>
      <c r="R20" s="112"/>
      <c r="S20" s="114"/>
      <c r="T20" s="110"/>
      <c r="U20" s="114"/>
      <c r="W20" s="110"/>
      <c r="X20" s="110"/>
      <c r="Y20" s="110"/>
      <c r="Z20" s="110"/>
      <c r="AA20" s="114"/>
      <c r="AB20" s="110"/>
      <c r="AC20" s="114"/>
      <c r="AE20" s="110"/>
      <c r="AF20" s="110"/>
      <c r="AG20" s="110"/>
      <c r="AH20" s="110"/>
      <c r="AI20" s="114"/>
      <c r="AJ20" s="110"/>
      <c r="AK20" s="114"/>
      <c r="AM20" s="110"/>
      <c r="AN20" s="110"/>
      <c r="AO20" s="110"/>
      <c r="AP20" s="110"/>
      <c r="AQ20" s="114"/>
      <c r="AR20" s="110"/>
      <c r="AS20" s="114"/>
      <c r="AU20" s="110"/>
      <c r="AV20" s="110"/>
      <c r="AW20" s="110"/>
      <c r="AX20" s="110"/>
      <c r="AY20" s="114"/>
      <c r="AZ20" s="110"/>
      <c r="BA20" s="114"/>
      <c r="BC20" s="111"/>
      <c r="BD20" s="111"/>
      <c r="BE20" s="110"/>
      <c r="BF20" s="111"/>
      <c r="BG20" s="111"/>
      <c r="BH20" s="111"/>
      <c r="BI20" s="111"/>
      <c r="BJ20" s="111"/>
      <c r="BK20" s="111"/>
      <c r="BL20" s="111"/>
      <c r="BM20" s="110"/>
      <c r="BN20" s="112"/>
      <c r="BP20" s="111"/>
      <c r="BQ20" s="111"/>
      <c r="BR20" s="110"/>
      <c r="BS20" s="111"/>
      <c r="BT20" s="111"/>
      <c r="BU20" s="111"/>
      <c r="BV20" s="111"/>
      <c r="BW20" s="111"/>
      <c r="BX20" s="111"/>
      <c r="BY20" s="111"/>
      <c r="BZ20" s="110"/>
      <c r="CA20" s="112"/>
    </row>
    <row r="21" spans="1:79" ht="12.75">
      <c r="A21" s="168"/>
      <c r="B21" s="135" t="s">
        <v>173</v>
      </c>
      <c r="C21" s="113" t="s">
        <v>272</v>
      </c>
      <c r="D21" s="117" t="s">
        <v>183</v>
      </c>
      <c r="E21" s="134"/>
      <c r="F21" s="115"/>
      <c r="G21" s="169"/>
      <c r="H21" s="115"/>
      <c r="I21" s="135"/>
      <c r="J21" s="115">
        <v>0.1</v>
      </c>
      <c r="K21" s="115">
        <v>0.25</v>
      </c>
      <c r="L21" s="165">
        <v>0.2</v>
      </c>
      <c r="M21" s="136">
        <f>H21*(1+I21+J21+K21+L21)</f>
        <v>0</v>
      </c>
      <c r="N21" s="120">
        <f t="shared" si="0"/>
        <v>0</v>
      </c>
      <c r="O21" s="164">
        <f>1.35+0.3</f>
        <v>1.6500000000000001</v>
      </c>
      <c r="P21" s="120">
        <f>N21*O21</f>
        <v>0</v>
      </c>
      <c r="Q21" s="125">
        <f>P21*G21</f>
        <v>0</v>
      </c>
      <c r="R21" s="112"/>
      <c r="S21" s="112"/>
      <c r="T21" s="112"/>
      <c r="U21" s="112"/>
      <c r="W21" s="111"/>
      <c r="X21" s="111"/>
      <c r="Y21" s="111"/>
      <c r="Z21" s="112"/>
      <c r="AA21" s="112"/>
      <c r="AB21" s="112"/>
      <c r="AC21" s="112"/>
      <c r="AE21" s="111"/>
      <c r="AF21" s="111"/>
      <c r="AG21" s="111"/>
      <c r="AH21" s="112"/>
      <c r="AI21" s="112"/>
      <c r="AJ21" s="112"/>
      <c r="AK21" s="112"/>
      <c r="AM21" s="111"/>
      <c r="AN21" s="111"/>
      <c r="AO21" s="111"/>
      <c r="AP21" s="112"/>
      <c r="AQ21" s="112"/>
      <c r="AR21" s="112"/>
      <c r="AS21" s="112"/>
      <c r="AU21" s="111"/>
      <c r="AV21" s="111"/>
      <c r="AW21" s="111"/>
      <c r="AX21" s="112"/>
      <c r="AY21" s="112"/>
      <c r="AZ21" s="112"/>
      <c r="BA21" s="112"/>
      <c r="BC21" s="111"/>
      <c r="BD21" s="111"/>
      <c r="BE21" s="110"/>
      <c r="BF21" s="111"/>
      <c r="BG21" s="111"/>
      <c r="BH21" s="111"/>
      <c r="BI21" s="111"/>
      <c r="BJ21" s="111"/>
      <c r="BK21" s="111"/>
      <c r="BL21" s="111"/>
      <c r="BM21" s="110"/>
      <c r="BN21" s="112"/>
      <c r="BP21" s="111"/>
      <c r="BQ21" s="111"/>
      <c r="BR21" s="110"/>
      <c r="BS21" s="111"/>
      <c r="BT21" s="111"/>
      <c r="BU21" s="111"/>
      <c r="BV21" s="111"/>
      <c r="BW21" s="111"/>
      <c r="BX21" s="111"/>
      <c r="BY21" s="111"/>
      <c r="BZ21" s="110"/>
      <c r="CA21" s="112"/>
    </row>
    <row r="22" spans="1:79" ht="12.75">
      <c r="A22" s="115" t="s">
        <v>115</v>
      </c>
      <c r="B22" s="115" t="s">
        <v>116</v>
      </c>
      <c r="C22" s="113" t="s">
        <v>166</v>
      </c>
      <c r="D22" s="117" t="s">
        <v>183</v>
      </c>
      <c r="E22" s="116" t="s">
        <v>114</v>
      </c>
      <c r="F22" s="115"/>
      <c r="G22" s="118"/>
      <c r="H22" s="115"/>
      <c r="I22" s="115">
        <v>0.1</v>
      </c>
      <c r="J22" s="115">
        <v>0.2</v>
      </c>
      <c r="K22" s="115">
        <v>0.25</v>
      </c>
      <c r="L22" s="115">
        <v>0.4</v>
      </c>
      <c r="M22" s="136">
        <f>H22*(1+I22+J22+K22+L22)</f>
        <v>0</v>
      </c>
      <c r="N22" s="120">
        <f t="shared" si="0"/>
        <v>0</v>
      </c>
      <c r="O22" s="115">
        <v>1.35</v>
      </c>
      <c r="P22" s="120">
        <f>N22*O22</f>
        <v>0</v>
      </c>
      <c r="Q22" s="125">
        <f>P22*G22</f>
        <v>0</v>
      </c>
      <c r="R22" s="112"/>
      <c r="S22" s="112"/>
      <c r="T22" s="112"/>
      <c r="U22" s="112"/>
      <c r="W22" s="111"/>
      <c r="X22" s="111"/>
      <c r="Y22" s="111"/>
      <c r="Z22" s="112"/>
      <c r="AA22" s="112"/>
      <c r="AB22" s="112"/>
      <c r="AC22" s="112"/>
      <c r="AE22" s="111"/>
      <c r="AF22" s="111"/>
      <c r="AG22" s="111"/>
      <c r="AH22" s="112"/>
      <c r="AI22" s="112"/>
      <c r="AJ22" s="112"/>
      <c r="AK22" s="112"/>
      <c r="AM22" s="111"/>
      <c r="AN22" s="111"/>
      <c r="AO22" s="111"/>
      <c r="AP22" s="112"/>
      <c r="AQ22" s="112"/>
      <c r="AR22" s="112"/>
      <c r="AS22" s="112"/>
      <c r="AU22" s="111"/>
      <c r="AV22" s="111"/>
      <c r="AW22" s="111"/>
      <c r="AX22" s="112"/>
      <c r="AY22" s="112"/>
      <c r="AZ22" s="112"/>
      <c r="BA22" s="112"/>
      <c r="BC22" s="111"/>
      <c r="BD22" s="111"/>
      <c r="BE22" s="110"/>
      <c r="BF22" s="111"/>
      <c r="BG22" s="111"/>
      <c r="BH22" s="111"/>
      <c r="BI22" s="111"/>
      <c r="BJ22" s="111"/>
      <c r="BK22" s="111"/>
      <c r="BL22" s="111"/>
      <c r="BM22" s="110"/>
      <c r="BN22" s="112"/>
      <c r="BP22" s="111"/>
      <c r="BQ22" s="111"/>
      <c r="BR22" s="110"/>
      <c r="BS22" s="111"/>
      <c r="BT22" s="111"/>
      <c r="BU22" s="111"/>
      <c r="BV22" s="111"/>
      <c r="BW22" s="111"/>
      <c r="BX22" s="111"/>
      <c r="BY22" s="111"/>
      <c r="BZ22" s="110"/>
      <c r="CA22" s="112"/>
    </row>
    <row r="23" spans="1:79" ht="12.75">
      <c r="A23" s="127" t="s">
        <v>194</v>
      </c>
      <c r="B23" s="129"/>
      <c r="C23" s="126"/>
      <c r="D23" s="129"/>
      <c r="E23" s="126"/>
      <c r="F23" s="127"/>
      <c r="G23" s="130">
        <f>SUM(G21:G22)</f>
        <v>0</v>
      </c>
      <c r="H23" s="129"/>
      <c r="I23" s="129"/>
      <c r="J23" s="127"/>
      <c r="K23" s="127"/>
      <c r="L23" s="127"/>
      <c r="M23" s="131"/>
      <c r="N23" s="132"/>
      <c r="O23" s="129"/>
      <c r="P23" s="132"/>
      <c r="Q23" s="133">
        <f>SUM(Q21:Q22)</f>
        <v>0</v>
      </c>
      <c r="R23" s="112"/>
      <c r="S23" s="112"/>
      <c r="T23" s="112"/>
      <c r="U23" s="112"/>
      <c r="W23" s="111"/>
      <c r="X23" s="111"/>
      <c r="Y23" s="111"/>
      <c r="Z23" s="112"/>
      <c r="AA23" s="112"/>
      <c r="AB23" s="112"/>
      <c r="AC23" s="112"/>
      <c r="AE23" s="111"/>
      <c r="AF23" s="111"/>
      <c r="AG23" s="111"/>
      <c r="AH23" s="112"/>
      <c r="AI23" s="112"/>
      <c r="AJ23" s="112"/>
      <c r="AK23" s="112"/>
      <c r="AM23" s="111"/>
      <c r="AN23" s="111"/>
      <c r="AO23" s="111"/>
      <c r="AP23" s="112"/>
      <c r="AQ23" s="112"/>
      <c r="AR23" s="112"/>
      <c r="AS23" s="112"/>
      <c r="AU23" s="111"/>
      <c r="AV23" s="111"/>
      <c r="AW23" s="111"/>
      <c r="AX23" s="112"/>
      <c r="AY23" s="112"/>
      <c r="AZ23" s="112"/>
      <c r="BA23" s="112"/>
      <c r="BC23" s="111"/>
      <c r="BD23" s="111"/>
      <c r="BE23" s="110"/>
      <c r="BF23" s="111"/>
      <c r="BG23" s="111"/>
      <c r="BH23" s="111"/>
      <c r="BI23" s="111"/>
      <c r="BJ23" s="111"/>
      <c r="BK23" s="111"/>
      <c r="BL23" s="111"/>
      <c r="BM23" s="110"/>
      <c r="BN23" s="112"/>
      <c r="BP23" s="111"/>
      <c r="BQ23" s="111"/>
      <c r="BR23" s="110"/>
      <c r="BS23" s="111"/>
      <c r="BT23" s="111"/>
      <c r="BU23" s="111"/>
      <c r="BV23" s="111"/>
      <c r="BW23" s="111"/>
      <c r="BX23" s="111"/>
      <c r="BY23" s="111"/>
      <c r="BZ23" s="110"/>
      <c r="CA23" s="112"/>
    </row>
    <row r="24" spans="1:79" ht="12.75">
      <c r="A24" s="115" t="s">
        <v>115</v>
      </c>
      <c r="B24" s="115" t="s">
        <v>116</v>
      </c>
      <c r="C24" s="113" t="s">
        <v>166</v>
      </c>
      <c r="D24" s="117" t="s">
        <v>174</v>
      </c>
      <c r="E24" s="116" t="s">
        <v>114</v>
      </c>
      <c r="F24" s="118"/>
      <c r="G24" s="118"/>
      <c r="H24" s="115"/>
      <c r="I24" s="115">
        <v>0.1</v>
      </c>
      <c r="J24" s="115">
        <v>0.2</v>
      </c>
      <c r="K24" s="115">
        <v>0.05</v>
      </c>
      <c r="L24" s="115">
        <v>0.4</v>
      </c>
      <c r="M24" s="118">
        <f>H24*(1+I24+J24+K24+L24)</f>
        <v>0</v>
      </c>
      <c r="N24" s="120">
        <f t="shared" si="0"/>
        <v>0</v>
      </c>
      <c r="O24" s="115">
        <v>1.35</v>
      </c>
      <c r="P24" s="120">
        <f>N24*O24</f>
        <v>0</v>
      </c>
      <c r="Q24" s="125">
        <f>G24*P24</f>
        <v>0</v>
      </c>
      <c r="R24" s="112"/>
      <c r="S24" s="111"/>
      <c r="T24" s="111"/>
      <c r="U24" s="111"/>
      <c r="W24" s="111"/>
      <c r="X24" s="111"/>
      <c r="Y24" s="111"/>
      <c r="Z24" s="111"/>
      <c r="AA24" s="111"/>
      <c r="AB24" s="111"/>
      <c r="AC24" s="111"/>
      <c r="AE24" s="111"/>
      <c r="AF24" s="111"/>
      <c r="AG24" s="111"/>
      <c r="AH24" s="111"/>
      <c r="AI24" s="111"/>
      <c r="AJ24" s="111"/>
      <c r="AK24" s="111"/>
      <c r="AM24" s="111"/>
      <c r="AN24" s="111"/>
      <c r="AO24" s="111"/>
      <c r="AP24" s="111"/>
      <c r="AQ24" s="111"/>
      <c r="AR24" s="111"/>
      <c r="AS24" s="111"/>
      <c r="AU24" s="111"/>
      <c r="AV24" s="111"/>
      <c r="AW24" s="111"/>
      <c r="AX24" s="111"/>
      <c r="AY24" s="111"/>
      <c r="AZ24" s="111"/>
      <c r="BA24" s="111"/>
      <c r="BC24" s="111"/>
      <c r="BD24" s="111"/>
      <c r="BE24" s="110"/>
      <c r="BF24" s="111"/>
      <c r="BG24" s="111"/>
      <c r="BH24" s="111"/>
      <c r="BI24" s="111"/>
      <c r="BJ24" s="111"/>
      <c r="BK24" s="111"/>
      <c r="BL24" s="111"/>
      <c r="BM24" s="110"/>
      <c r="BN24" s="112"/>
      <c r="BP24" s="111"/>
      <c r="BQ24" s="111"/>
      <c r="BR24" s="110"/>
      <c r="BS24" s="111"/>
      <c r="BT24" s="111"/>
      <c r="BU24" s="111"/>
      <c r="BV24" s="111"/>
      <c r="BW24" s="111"/>
      <c r="BX24" s="111"/>
      <c r="BY24" s="111"/>
      <c r="BZ24" s="110"/>
      <c r="CA24" s="112"/>
    </row>
    <row r="25" spans="1:79" ht="12.75">
      <c r="A25" s="127" t="s">
        <v>178</v>
      </c>
      <c r="B25" s="129"/>
      <c r="C25" s="126"/>
      <c r="D25" s="129"/>
      <c r="E25" s="126"/>
      <c r="F25" s="130"/>
      <c r="G25" s="130">
        <f>SUM(G24:G24)</f>
        <v>0</v>
      </c>
      <c r="H25" s="127"/>
      <c r="I25" s="127"/>
      <c r="J25" s="127"/>
      <c r="K25" s="127"/>
      <c r="L25" s="127"/>
      <c r="M25" s="131"/>
      <c r="N25" s="132"/>
      <c r="O25" s="129"/>
      <c r="P25" s="132"/>
      <c r="Q25" s="133">
        <f>SUM(Q24:Q24)</f>
        <v>0</v>
      </c>
      <c r="R25" s="112"/>
      <c r="S25" s="110"/>
      <c r="T25" s="110"/>
      <c r="U25" s="110"/>
      <c r="W25" s="110"/>
      <c r="X25" s="110"/>
      <c r="Y25" s="110"/>
      <c r="Z25" s="110"/>
      <c r="AA25" s="110"/>
      <c r="AB25" s="110"/>
      <c r="AC25" s="110"/>
      <c r="AE25" s="110"/>
      <c r="AF25" s="110"/>
      <c r="AG25" s="110"/>
      <c r="AH25" s="110"/>
      <c r="AI25" s="110"/>
      <c r="AJ25" s="110"/>
      <c r="AK25" s="110"/>
      <c r="AM25" s="110"/>
      <c r="AN25" s="110"/>
      <c r="AO25" s="110"/>
      <c r="AP25" s="110"/>
      <c r="AQ25" s="110"/>
      <c r="AR25" s="110"/>
      <c r="AS25" s="110"/>
      <c r="AU25" s="110"/>
      <c r="AV25" s="110"/>
      <c r="AW25" s="110"/>
      <c r="AX25" s="110"/>
      <c r="AY25" s="110"/>
      <c r="AZ25" s="110"/>
      <c r="BA25" s="110"/>
      <c r="BC25" s="111"/>
      <c r="BD25" s="111"/>
      <c r="BE25" s="110"/>
      <c r="BF25" s="111"/>
      <c r="BG25" s="111"/>
      <c r="BH25" s="111"/>
      <c r="BI25" s="111"/>
      <c r="BJ25" s="111"/>
      <c r="BK25" s="111"/>
      <c r="BL25" s="111"/>
      <c r="BM25" s="110"/>
      <c r="BN25" s="112"/>
      <c r="BP25" s="111"/>
      <c r="BQ25" s="111"/>
      <c r="BR25" s="110"/>
      <c r="BS25" s="111"/>
      <c r="BT25" s="111"/>
      <c r="BU25" s="111"/>
      <c r="BV25" s="111"/>
      <c r="BW25" s="111"/>
      <c r="BX25" s="111"/>
      <c r="BY25" s="111"/>
      <c r="BZ25" s="110"/>
      <c r="CA25" s="112"/>
    </row>
    <row r="26" spans="1:79" ht="12.75">
      <c r="A26" s="115"/>
      <c r="B26" s="115" t="s">
        <v>173</v>
      </c>
      <c r="C26" s="113" t="s">
        <v>265</v>
      </c>
      <c r="D26" s="117" t="s">
        <v>159</v>
      </c>
      <c r="E26" s="134" t="s">
        <v>114</v>
      </c>
      <c r="F26" s="118"/>
      <c r="G26" s="118"/>
      <c r="H26" s="115"/>
      <c r="I26" s="115"/>
      <c r="J26" s="115">
        <v>0.2</v>
      </c>
      <c r="K26" s="115">
        <v>0.05</v>
      </c>
      <c r="L26" s="115">
        <v>0.4</v>
      </c>
      <c r="M26" s="118">
        <f>H26*(1+I26+J26+K26+L26)</f>
        <v>0</v>
      </c>
      <c r="N26" s="120">
        <f>ROUND(M26,0)</f>
        <v>0</v>
      </c>
      <c r="O26" s="115">
        <v>1.35</v>
      </c>
      <c r="P26" s="120">
        <f>N26*O26</f>
        <v>0</v>
      </c>
      <c r="Q26" s="125">
        <f>G26*P26</f>
        <v>0</v>
      </c>
      <c r="R26" s="111"/>
      <c r="S26" s="111"/>
      <c r="T26" s="111"/>
      <c r="U26" s="111"/>
      <c r="W26" s="111"/>
      <c r="X26" s="111"/>
      <c r="Y26" s="111"/>
      <c r="Z26" s="111"/>
      <c r="AA26" s="111"/>
      <c r="AB26" s="111"/>
      <c r="AC26" s="111"/>
      <c r="AE26" s="111"/>
      <c r="AF26" s="111"/>
      <c r="AG26" s="111"/>
      <c r="AH26" s="111"/>
      <c r="AI26" s="111"/>
      <c r="AJ26" s="111"/>
      <c r="AK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C26" s="111"/>
      <c r="BD26" s="111"/>
      <c r="BE26" s="110"/>
      <c r="BF26" s="111"/>
      <c r="BG26" s="111"/>
      <c r="BH26" s="111"/>
      <c r="BI26" s="111"/>
      <c r="BJ26" s="111"/>
      <c r="BK26" s="111"/>
      <c r="BL26" s="111"/>
      <c r="BM26" s="110"/>
      <c r="BN26" s="112"/>
      <c r="BP26" s="111"/>
      <c r="BQ26" s="111"/>
      <c r="BR26" s="110"/>
      <c r="BS26" s="111"/>
      <c r="BT26" s="111"/>
      <c r="BU26" s="111"/>
      <c r="BV26" s="111"/>
      <c r="BW26" s="111"/>
      <c r="BX26" s="111"/>
      <c r="BY26" s="111"/>
      <c r="BZ26" s="110"/>
      <c r="CA26" s="112"/>
    </row>
    <row r="27" spans="1:79" ht="12.75">
      <c r="A27" s="115" t="s">
        <v>115</v>
      </c>
      <c r="B27" s="115" t="s">
        <v>116</v>
      </c>
      <c r="C27" s="113" t="s">
        <v>166</v>
      </c>
      <c r="D27" s="117" t="s">
        <v>159</v>
      </c>
      <c r="E27" s="116" t="s">
        <v>114</v>
      </c>
      <c r="F27" s="118"/>
      <c r="G27" s="118"/>
      <c r="H27" s="115"/>
      <c r="I27" s="115">
        <v>0.1</v>
      </c>
      <c r="J27" s="115">
        <v>0.2</v>
      </c>
      <c r="K27" s="115">
        <v>0.05</v>
      </c>
      <c r="L27" s="115">
        <v>0.4</v>
      </c>
      <c r="M27" s="118">
        <f>H27*(1+I27+J27+K27+L27)</f>
        <v>0</v>
      </c>
      <c r="N27" s="120">
        <f t="shared" si="0"/>
        <v>0</v>
      </c>
      <c r="O27" s="115">
        <v>1.35</v>
      </c>
      <c r="P27" s="120">
        <f>N27*O27</f>
        <v>0</v>
      </c>
      <c r="Q27" s="125">
        <f>G27*P27</f>
        <v>0</v>
      </c>
      <c r="R27" s="111"/>
      <c r="S27" s="111"/>
      <c r="T27" s="111"/>
      <c r="U27" s="111"/>
      <c r="W27" s="111"/>
      <c r="X27" s="111"/>
      <c r="Y27" s="111"/>
      <c r="Z27" s="111"/>
      <c r="AA27" s="111"/>
      <c r="AB27" s="111"/>
      <c r="AC27" s="111"/>
      <c r="AE27" s="111"/>
      <c r="AF27" s="111"/>
      <c r="AG27" s="111"/>
      <c r="AH27" s="111"/>
      <c r="AI27" s="111"/>
      <c r="AJ27" s="111"/>
      <c r="AK27" s="111"/>
      <c r="AM27" s="111"/>
      <c r="AN27" s="111"/>
      <c r="AO27" s="111"/>
      <c r="AP27" s="111"/>
      <c r="AQ27" s="111"/>
      <c r="AR27" s="111"/>
      <c r="AS27" s="111"/>
      <c r="AU27" s="111"/>
      <c r="AV27" s="111"/>
      <c r="AW27" s="111"/>
      <c r="AX27" s="111"/>
      <c r="AY27" s="111"/>
      <c r="AZ27" s="111"/>
      <c r="BA27" s="111"/>
      <c r="BC27" s="111"/>
      <c r="BD27" s="111"/>
      <c r="BE27" s="110"/>
      <c r="BF27" s="111"/>
      <c r="BG27" s="111"/>
      <c r="BH27" s="111"/>
      <c r="BI27" s="111"/>
      <c r="BJ27" s="111"/>
      <c r="BK27" s="111"/>
      <c r="BL27" s="111"/>
      <c r="BM27" s="110"/>
      <c r="BN27" s="112"/>
      <c r="BP27" s="111"/>
      <c r="BQ27" s="111"/>
      <c r="BR27" s="110"/>
      <c r="BS27" s="111"/>
      <c r="BT27" s="111"/>
      <c r="BU27" s="111"/>
      <c r="BV27" s="111"/>
      <c r="BW27" s="111"/>
      <c r="BX27" s="111"/>
      <c r="BY27" s="111"/>
      <c r="BZ27" s="110"/>
      <c r="CA27" s="112"/>
    </row>
    <row r="28" spans="1:79" ht="12.75">
      <c r="A28" s="127" t="s">
        <v>181</v>
      </c>
      <c r="B28" s="129"/>
      <c r="C28" s="126"/>
      <c r="D28" s="129"/>
      <c r="E28" s="126"/>
      <c r="F28" s="130"/>
      <c r="G28" s="130">
        <f>SUM(G26:G27)</f>
        <v>0</v>
      </c>
      <c r="H28" s="127"/>
      <c r="I28" s="127"/>
      <c r="J28" s="127"/>
      <c r="K28" s="127"/>
      <c r="L28" s="127"/>
      <c r="M28" s="131"/>
      <c r="N28" s="132"/>
      <c r="O28" s="129"/>
      <c r="P28" s="132"/>
      <c r="Q28" s="133">
        <f>SUM(Q26:Q27)</f>
        <v>0</v>
      </c>
      <c r="R28" s="110"/>
      <c r="S28" s="110"/>
      <c r="T28" s="110"/>
      <c r="U28" s="110"/>
      <c r="W28" s="110"/>
      <c r="X28" s="110"/>
      <c r="Y28" s="110"/>
      <c r="Z28" s="110"/>
      <c r="AA28" s="110"/>
      <c r="AB28" s="110"/>
      <c r="AC28" s="110"/>
      <c r="AE28" s="110"/>
      <c r="AF28" s="110"/>
      <c r="AG28" s="110"/>
      <c r="AH28" s="110"/>
      <c r="AI28" s="110"/>
      <c r="AJ28" s="110"/>
      <c r="AK28" s="110"/>
      <c r="AM28" s="110"/>
      <c r="AN28" s="110"/>
      <c r="AO28" s="110"/>
      <c r="AP28" s="110"/>
      <c r="AQ28" s="110"/>
      <c r="AR28" s="110"/>
      <c r="AS28" s="110"/>
      <c r="AU28" s="110"/>
      <c r="AV28" s="110"/>
      <c r="AW28" s="110"/>
      <c r="AX28" s="110"/>
      <c r="AY28" s="110"/>
      <c r="AZ28" s="110"/>
      <c r="BA28" s="110"/>
      <c r="BC28" s="111"/>
      <c r="BD28" s="111"/>
      <c r="BE28" s="110"/>
      <c r="BF28" s="111"/>
      <c r="BG28" s="111"/>
      <c r="BH28" s="111"/>
      <c r="BI28" s="111"/>
      <c r="BJ28" s="111"/>
      <c r="BK28" s="111"/>
      <c r="BL28" s="111"/>
      <c r="BM28" s="110"/>
      <c r="BN28" s="112"/>
      <c r="BP28" s="111"/>
      <c r="BQ28" s="111"/>
      <c r="BR28" s="110"/>
      <c r="BS28" s="111"/>
      <c r="BT28" s="111"/>
      <c r="BU28" s="111"/>
      <c r="BV28" s="111"/>
      <c r="BW28" s="111"/>
      <c r="BX28" s="111"/>
      <c r="BY28" s="111"/>
      <c r="BZ28" s="110"/>
      <c r="CA28" s="112"/>
    </row>
    <row r="29" spans="1:79" ht="12.75">
      <c r="A29" s="119"/>
      <c r="B29" s="115" t="s">
        <v>173</v>
      </c>
      <c r="C29" s="116" t="s">
        <v>266</v>
      </c>
      <c r="D29" s="117" t="s">
        <v>175</v>
      </c>
      <c r="E29" s="134" t="s">
        <v>104</v>
      </c>
      <c r="F29" s="118"/>
      <c r="G29" s="118"/>
      <c r="H29" s="115"/>
      <c r="I29" s="115"/>
      <c r="J29" s="115">
        <v>0.3</v>
      </c>
      <c r="K29" s="115">
        <v>0.1</v>
      </c>
      <c r="L29" s="119">
        <v>0.8</v>
      </c>
      <c r="M29" s="118">
        <f aca="true" t="shared" si="1" ref="M29:M36">H29*(1+I29+J29+K29+L29)</f>
        <v>0</v>
      </c>
      <c r="N29" s="120">
        <f t="shared" si="0"/>
        <v>0</v>
      </c>
      <c r="O29" s="115">
        <v>1.4</v>
      </c>
      <c r="P29" s="120">
        <f aca="true" t="shared" si="2" ref="P29:P36">N29*O29</f>
        <v>0</v>
      </c>
      <c r="Q29" s="125">
        <f aca="true" t="shared" si="3" ref="Q29:Q36">P29*G29</f>
        <v>0</v>
      </c>
      <c r="R29" s="112"/>
      <c r="S29" s="112"/>
      <c r="T29" s="112"/>
      <c r="U29" s="112"/>
      <c r="W29" s="111"/>
      <c r="X29" s="111"/>
      <c r="Y29" s="111"/>
      <c r="Z29" s="112"/>
      <c r="AA29" s="112"/>
      <c r="AB29" s="112"/>
      <c r="AC29" s="112"/>
      <c r="AE29" s="111"/>
      <c r="AF29" s="111"/>
      <c r="AG29" s="111"/>
      <c r="AH29" s="112"/>
      <c r="AI29" s="112"/>
      <c r="AJ29" s="112"/>
      <c r="AK29" s="112"/>
      <c r="AM29" s="111"/>
      <c r="AN29" s="111"/>
      <c r="AO29" s="111"/>
      <c r="AP29" s="112"/>
      <c r="AQ29" s="112"/>
      <c r="AR29" s="112"/>
      <c r="AS29" s="112"/>
      <c r="AU29" s="111"/>
      <c r="AV29" s="111"/>
      <c r="AW29" s="111"/>
      <c r="AX29" s="112"/>
      <c r="AY29" s="112"/>
      <c r="AZ29" s="112"/>
      <c r="BA29" s="112"/>
      <c r="BC29" s="111"/>
      <c r="BD29" s="111"/>
      <c r="BE29" s="110"/>
      <c r="BF29" s="111"/>
      <c r="BG29" s="111"/>
      <c r="BH29" s="111"/>
      <c r="BI29" s="111"/>
      <c r="BJ29" s="111"/>
      <c r="BK29" s="111"/>
      <c r="BL29" s="111"/>
      <c r="BM29" s="110"/>
      <c r="BN29" s="112"/>
      <c r="BP29" s="111"/>
      <c r="BQ29" s="111"/>
      <c r="BR29" s="110"/>
      <c r="BS29" s="111"/>
      <c r="BT29" s="111"/>
      <c r="BU29" s="111"/>
      <c r="BV29" s="111"/>
      <c r="BW29" s="111"/>
      <c r="BX29" s="111"/>
      <c r="BY29" s="111"/>
      <c r="BZ29" s="110"/>
      <c r="CA29" s="112"/>
    </row>
    <row r="30" spans="1:79" ht="12.75">
      <c r="A30" s="119"/>
      <c r="B30" s="115" t="s">
        <v>116</v>
      </c>
      <c r="C30" s="116" t="s">
        <v>267</v>
      </c>
      <c r="D30" s="117" t="s">
        <v>175</v>
      </c>
      <c r="E30" s="134" t="s">
        <v>104</v>
      </c>
      <c r="F30" s="118"/>
      <c r="G30" s="118"/>
      <c r="H30" s="115"/>
      <c r="I30" s="115">
        <v>0.1</v>
      </c>
      <c r="J30" s="115">
        <v>0.3</v>
      </c>
      <c r="K30" s="115">
        <v>0.1</v>
      </c>
      <c r="L30" s="119">
        <v>0.8</v>
      </c>
      <c r="M30" s="118">
        <f t="shared" si="1"/>
        <v>0</v>
      </c>
      <c r="N30" s="120">
        <f t="shared" si="0"/>
        <v>0</v>
      </c>
      <c r="O30" s="115">
        <v>1.4</v>
      </c>
      <c r="P30" s="120">
        <f t="shared" si="2"/>
        <v>0</v>
      </c>
      <c r="Q30" s="125">
        <f t="shared" si="3"/>
        <v>0</v>
      </c>
      <c r="R30" s="112"/>
      <c r="S30" s="112"/>
      <c r="T30" s="112"/>
      <c r="U30" s="112"/>
      <c r="W30" s="111"/>
      <c r="X30" s="111"/>
      <c r="Y30" s="111"/>
      <c r="Z30" s="112"/>
      <c r="AA30" s="112"/>
      <c r="AB30" s="112"/>
      <c r="AC30" s="112"/>
      <c r="AE30" s="111"/>
      <c r="AF30" s="111"/>
      <c r="AG30" s="111"/>
      <c r="AH30" s="112"/>
      <c r="AI30" s="112"/>
      <c r="AJ30" s="112"/>
      <c r="AK30" s="112"/>
      <c r="AM30" s="111"/>
      <c r="AN30" s="111"/>
      <c r="AO30" s="111"/>
      <c r="AP30" s="112"/>
      <c r="AQ30" s="112"/>
      <c r="AR30" s="112"/>
      <c r="AS30" s="112"/>
      <c r="AU30" s="111"/>
      <c r="AV30" s="111"/>
      <c r="AW30" s="111"/>
      <c r="AX30" s="112"/>
      <c r="AY30" s="112"/>
      <c r="AZ30" s="112"/>
      <c r="BA30" s="112"/>
      <c r="BC30" s="111"/>
      <c r="BD30" s="111"/>
      <c r="BE30" s="110"/>
      <c r="BF30" s="111"/>
      <c r="BG30" s="111"/>
      <c r="BH30" s="111"/>
      <c r="BI30" s="111"/>
      <c r="BJ30" s="111"/>
      <c r="BK30" s="111"/>
      <c r="BL30" s="111"/>
      <c r="BM30" s="110"/>
      <c r="BN30" s="112"/>
      <c r="BP30" s="111"/>
      <c r="BQ30" s="111"/>
      <c r="BR30" s="110"/>
      <c r="BS30" s="111"/>
      <c r="BT30" s="111"/>
      <c r="BU30" s="111"/>
      <c r="BV30" s="111"/>
      <c r="BW30" s="111"/>
      <c r="BX30" s="111"/>
      <c r="BY30" s="111"/>
      <c r="BZ30" s="110"/>
      <c r="CA30" s="112"/>
    </row>
    <row r="31" spans="1:79" ht="12.75">
      <c r="A31" s="119"/>
      <c r="B31" s="115" t="s">
        <v>116</v>
      </c>
      <c r="C31" s="116" t="s">
        <v>268</v>
      </c>
      <c r="D31" s="117" t="s">
        <v>175</v>
      </c>
      <c r="E31" s="134" t="s">
        <v>104</v>
      </c>
      <c r="F31" s="118"/>
      <c r="G31" s="118"/>
      <c r="H31" s="115"/>
      <c r="I31" s="115">
        <v>0.1</v>
      </c>
      <c r="J31" s="115">
        <v>0.3</v>
      </c>
      <c r="K31" s="115">
        <v>0.1</v>
      </c>
      <c r="L31" s="119">
        <v>0.8</v>
      </c>
      <c r="M31" s="118">
        <f t="shared" si="1"/>
        <v>0</v>
      </c>
      <c r="N31" s="120">
        <f t="shared" si="0"/>
        <v>0</v>
      </c>
      <c r="O31" s="115">
        <v>1.4</v>
      </c>
      <c r="P31" s="120">
        <f t="shared" si="2"/>
        <v>0</v>
      </c>
      <c r="Q31" s="125">
        <f t="shared" si="3"/>
        <v>0</v>
      </c>
      <c r="R31" s="112"/>
      <c r="S31" s="112"/>
      <c r="T31" s="112"/>
      <c r="U31" s="112"/>
      <c r="W31" s="111"/>
      <c r="X31" s="111"/>
      <c r="Y31" s="111"/>
      <c r="Z31" s="112"/>
      <c r="AA31" s="112"/>
      <c r="AB31" s="112"/>
      <c r="AC31" s="112"/>
      <c r="AE31" s="111"/>
      <c r="AF31" s="111"/>
      <c r="AG31" s="111"/>
      <c r="AH31" s="112"/>
      <c r="AI31" s="112"/>
      <c r="AJ31" s="112"/>
      <c r="AK31" s="112"/>
      <c r="AM31" s="111"/>
      <c r="AN31" s="111"/>
      <c r="AO31" s="111"/>
      <c r="AP31" s="112"/>
      <c r="AQ31" s="112"/>
      <c r="AR31" s="112"/>
      <c r="AS31" s="112"/>
      <c r="AU31" s="111"/>
      <c r="AV31" s="111"/>
      <c r="AW31" s="111"/>
      <c r="AX31" s="112"/>
      <c r="AY31" s="112"/>
      <c r="AZ31" s="112"/>
      <c r="BA31" s="112"/>
      <c r="BC31" s="111"/>
      <c r="BD31" s="111"/>
      <c r="BE31" s="110"/>
      <c r="BF31" s="111"/>
      <c r="BG31" s="111"/>
      <c r="BH31" s="111"/>
      <c r="BI31" s="111"/>
      <c r="BJ31" s="111"/>
      <c r="BK31" s="111"/>
      <c r="BL31" s="111"/>
      <c r="BM31" s="110"/>
      <c r="BN31" s="112"/>
      <c r="BP31" s="111"/>
      <c r="BQ31" s="111"/>
      <c r="BR31" s="110"/>
      <c r="BS31" s="111"/>
      <c r="BT31" s="111"/>
      <c r="BU31" s="111"/>
      <c r="BV31" s="111"/>
      <c r="BW31" s="111"/>
      <c r="BX31" s="111"/>
      <c r="BY31" s="111"/>
      <c r="BZ31" s="110"/>
      <c r="CA31" s="112"/>
    </row>
    <row r="32" spans="1:79" ht="12.75">
      <c r="A32" s="119"/>
      <c r="B32" s="115" t="s">
        <v>116</v>
      </c>
      <c r="C32" s="113" t="s">
        <v>269</v>
      </c>
      <c r="D32" s="117" t="s">
        <v>117</v>
      </c>
      <c r="E32" s="134" t="s">
        <v>104</v>
      </c>
      <c r="F32" s="118"/>
      <c r="G32" s="118"/>
      <c r="H32" s="115"/>
      <c r="I32" s="115">
        <v>0.1</v>
      </c>
      <c r="J32" s="115">
        <v>0.2</v>
      </c>
      <c r="K32" s="115">
        <v>0.1</v>
      </c>
      <c r="L32" s="119">
        <v>0.8</v>
      </c>
      <c r="M32" s="118">
        <f t="shared" si="1"/>
        <v>0</v>
      </c>
      <c r="N32" s="120">
        <f t="shared" si="0"/>
        <v>0</v>
      </c>
      <c r="O32" s="115">
        <v>1.4</v>
      </c>
      <c r="P32" s="120">
        <f t="shared" si="2"/>
        <v>0</v>
      </c>
      <c r="Q32" s="125">
        <f t="shared" si="3"/>
        <v>0</v>
      </c>
      <c r="R32" s="112"/>
      <c r="S32" s="112"/>
      <c r="T32" s="112"/>
      <c r="U32" s="112"/>
      <c r="W32" s="111"/>
      <c r="X32" s="111"/>
      <c r="Y32" s="111"/>
      <c r="Z32" s="112"/>
      <c r="AA32" s="112"/>
      <c r="AB32" s="112"/>
      <c r="AC32" s="112"/>
      <c r="AE32" s="111"/>
      <c r="AF32" s="111"/>
      <c r="AG32" s="111"/>
      <c r="AH32" s="112"/>
      <c r="AI32" s="112"/>
      <c r="AJ32" s="112"/>
      <c r="AK32" s="112"/>
      <c r="AM32" s="111"/>
      <c r="AN32" s="111"/>
      <c r="AO32" s="111"/>
      <c r="AP32" s="112"/>
      <c r="AQ32" s="112"/>
      <c r="AR32" s="112"/>
      <c r="AS32" s="112"/>
      <c r="AU32" s="111"/>
      <c r="AV32" s="111"/>
      <c r="AW32" s="111"/>
      <c r="AX32" s="112"/>
      <c r="AY32" s="112"/>
      <c r="AZ32" s="112"/>
      <c r="BA32" s="112"/>
      <c r="BC32" s="111"/>
      <c r="BD32" s="111"/>
      <c r="BE32" s="110"/>
      <c r="BF32" s="111"/>
      <c r="BG32" s="111"/>
      <c r="BH32" s="111"/>
      <c r="BI32" s="111"/>
      <c r="BJ32" s="111"/>
      <c r="BK32" s="111"/>
      <c r="BL32" s="111"/>
      <c r="BM32" s="110"/>
      <c r="BN32" s="112"/>
      <c r="BP32" s="111"/>
      <c r="BQ32" s="111"/>
      <c r="BR32" s="110"/>
      <c r="BS32" s="111"/>
      <c r="BT32" s="111"/>
      <c r="BU32" s="111"/>
      <c r="BV32" s="111"/>
      <c r="BW32" s="111"/>
      <c r="BX32" s="111"/>
      <c r="BY32" s="111"/>
      <c r="BZ32" s="110"/>
      <c r="CA32" s="112"/>
    </row>
    <row r="33" spans="1:79" ht="12.75">
      <c r="A33" s="119"/>
      <c r="B33" s="115" t="s">
        <v>173</v>
      </c>
      <c r="C33" s="113" t="s">
        <v>270</v>
      </c>
      <c r="D33" s="117" t="s">
        <v>117</v>
      </c>
      <c r="E33" s="134" t="s">
        <v>104</v>
      </c>
      <c r="F33" s="118"/>
      <c r="G33" s="118"/>
      <c r="H33" s="115"/>
      <c r="I33" s="115"/>
      <c r="J33" s="115">
        <v>0.3</v>
      </c>
      <c r="K33" s="115">
        <v>0.1</v>
      </c>
      <c r="L33" s="119">
        <v>0.8</v>
      </c>
      <c r="M33" s="118">
        <f t="shared" si="1"/>
        <v>0</v>
      </c>
      <c r="N33" s="120">
        <f>ROUND(M33,0)</f>
        <v>0</v>
      </c>
      <c r="O33" s="115">
        <v>1.4</v>
      </c>
      <c r="P33" s="120">
        <f t="shared" si="2"/>
        <v>0</v>
      </c>
      <c r="Q33" s="125">
        <f t="shared" si="3"/>
        <v>0</v>
      </c>
      <c r="R33" s="112"/>
      <c r="S33" s="112"/>
      <c r="T33" s="112"/>
      <c r="U33" s="112"/>
      <c r="W33" s="111"/>
      <c r="X33" s="111"/>
      <c r="Y33" s="111"/>
      <c r="Z33" s="112"/>
      <c r="AA33" s="112"/>
      <c r="AB33" s="112"/>
      <c r="AC33" s="112"/>
      <c r="AE33" s="111"/>
      <c r="AF33" s="111"/>
      <c r="AG33" s="111"/>
      <c r="AH33" s="112"/>
      <c r="AI33" s="112"/>
      <c r="AJ33" s="112"/>
      <c r="AK33" s="112"/>
      <c r="AM33" s="111"/>
      <c r="AN33" s="111"/>
      <c r="AO33" s="111"/>
      <c r="AP33" s="112"/>
      <c r="AQ33" s="112"/>
      <c r="AR33" s="112"/>
      <c r="AS33" s="112"/>
      <c r="AU33" s="111"/>
      <c r="AV33" s="111"/>
      <c r="AW33" s="111"/>
      <c r="AX33" s="112"/>
      <c r="AY33" s="112"/>
      <c r="AZ33" s="112"/>
      <c r="BA33" s="112"/>
      <c r="BC33" s="111"/>
      <c r="BD33" s="111"/>
      <c r="BE33" s="110"/>
      <c r="BF33" s="111"/>
      <c r="BG33" s="111"/>
      <c r="BH33" s="111"/>
      <c r="BI33" s="111"/>
      <c r="BJ33" s="111"/>
      <c r="BK33" s="111"/>
      <c r="BL33" s="111"/>
      <c r="BM33" s="110"/>
      <c r="BN33" s="112"/>
      <c r="BP33" s="111"/>
      <c r="BQ33" s="111"/>
      <c r="BR33" s="110"/>
      <c r="BS33" s="111"/>
      <c r="BT33" s="111"/>
      <c r="BU33" s="111"/>
      <c r="BV33" s="111"/>
      <c r="BW33" s="111"/>
      <c r="BX33" s="111"/>
      <c r="BY33" s="111"/>
      <c r="BZ33" s="110"/>
      <c r="CA33" s="112"/>
    </row>
    <row r="34" spans="1:79" ht="12.75">
      <c r="A34" s="115"/>
      <c r="B34" s="115" t="s">
        <v>173</v>
      </c>
      <c r="C34" s="116" t="s">
        <v>271</v>
      </c>
      <c r="D34" s="117" t="s">
        <v>175</v>
      </c>
      <c r="E34" s="134" t="s">
        <v>114</v>
      </c>
      <c r="F34" s="118"/>
      <c r="G34" s="118"/>
      <c r="H34" s="115"/>
      <c r="I34" s="115"/>
      <c r="J34" s="115">
        <v>0.2</v>
      </c>
      <c r="K34" s="115">
        <v>0.1</v>
      </c>
      <c r="L34" s="115">
        <v>0.4</v>
      </c>
      <c r="M34" s="118">
        <f>H34*(1+I34+J34+K34+L34)</f>
        <v>0</v>
      </c>
      <c r="N34" s="120">
        <f>ROUND(M34,0)</f>
        <v>0</v>
      </c>
      <c r="O34" s="115">
        <v>1.4</v>
      </c>
      <c r="P34" s="120">
        <f>N34*O34</f>
        <v>0</v>
      </c>
      <c r="Q34" s="125">
        <f>P34*G34</f>
        <v>0</v>
      </c>
      <c r="R34" s="112"/>
      <c r="S34" s="112"/>
      <c r="T34" s="112"/>
      <c r="U34" s="112"/>
      <c r="W34" s="111"/>
      <c r="X34" s="111"/>
      <c r="Y34" s="111"/>
      <c r="Z34" s="112"/>
      <c r="AA34" s="112"/>
      <c r="AB34" s="112"/>
      <c r="AC34" s="112"/>
      <c r="AE34" s="111"/>
      <c r="AF34" s="111"/>
      <c r="AG34" s="111"/>
      <c r="AH34" s="112"/>
      <c r="AI34" s="112"/>
      <c r="AJ34" s="112"/>
      <c r="AK34" s="112"/>
      <c r="AM34" s="111"/>
      <c r="AN34" s="111"/>
      <c r="AO34" s="111"/>
      <c r="AP34" s="112"/>
      <c r="AQ34" s="112"/>
      <c r="AR34" s="112"/>
      <c r="AS34" s="112"/>
      <c r="AU34" s="111"/>
      <c r="AV34" s="111"/>
      <c r="AW34" s="111"/>
      <c r="AX34" s="112"/>
      <c r="AY34" s="112"/>
      <c r="AZ34" s="112"/>
      <c r="BA34" s="112"/>
      <c r="BC34" s="111"/>
      <c r="BD34" s="111"/>
      <c r="BE34" s="110"/>
      <c r="BF34" s="111"/>
      <c r="BG34" s="111"/>
      <c r="BH34" s="111"/>
      <c r="BI34" s="111"/>
      <c r="BJ34" s="111"/>
      <c r="BK34" s="111"/>
      <c r="BL34" s="111"/>
      <c r="BM34" s="110"/>
      <c r="BN34" s="112"/>
      <c r="BP34" s="111"/>
      <c r="BQ34" s="111"/>
      <c r="BR34" s="110"/>
      <c r="BS34" s="111"/>
      <c r="BT34" s="111"/>
      <c r="BU34" s="111"/>
      <c r="BV34" s="111"/>
      <c r="BW34" s="111"/>
      <c r="BX34" s="111"/>
      <c r="BY34" s="111"/>
      <c r="BZ34" s="110"/>
      <c r="CA34" s="112"/>
    </row>
    <row r="35" spans="1:79" ht="12.75">
      <c r="A35" s="115"/>
      <c r="B35" s="115" t="s">
        <v>116</v>
      </c>
      <c r="C35" s="116" t="s">
        <v>273</v>
      </c>
      <c r="D35" s="117" t="s">
        <v>175</v>
      </c>
      <c r="E35" s="134" t="s">
        <v>114</v>
      </c>
      <c r="F35" s="118"/>
      <c r="G35" s="118"/>
      <c r="H35" s="115"/>
      <c r="I35" s="115">
        <v>0.1</v>
      </c>
      <c r="J35" s="115">
        <v>0.3</v>
      </c>
      <c r="K35" s="115">
        <v>0.1</v>
      </c>
      <c r="L35" s="115">
        <v>0.4</v>
      </c>
      <c r="M35" s="118">
        <f>H35*(1+I35+J35+K35+L35)</f>
        <v>0</v>
      </c>
      <c r="N35" s="120">
        <f>ROUND(M35,0)</f>
        <v>0</v>
      </c>
      <c r="O35" s="115">
        <v>1.4</v>
      </c>
      <c r="P35" s="120">
        <f>N35*O35</f>
        <v>0</v>
      </c>
      <c r="Q35" s="125">
        <f>P35*G35</f>
        <v>0</v>
      </c>
      <c r="R35" s="112"/>
      <c r="S35" s="112"/>
      <c r="T35" s="112"/>
      <c r="U35" s="112"/>
      <c r="W35" s="111"/>
      <c r="X35" s="111"/>
      <c r="Y35" s="111"/>
      <c r="Z35" s="112"/>
      <c r="AA35" s="112"/>
      <c r="AB35" s="112"/>
      <c r="AC35" s="112"/>
      <c r="AE35" s="111"/>
      <c r="AF35" s="111"/>
      <c r="AG35" s="111"/>
      <c r="AH35" s="112"/>
      <c r="AI35" s="112"/>
      <c r="AJ35" s="112"/>
      <c r="AK35" s="112"/>
      <c r="AM35" s="111"/>
      <c r="AN35" s="111"/>
      <c r="AO35" s="111"/>
      <c r="AP35" s="112"/>
      <c r="AQ35" s="112"/>
      <c r="AR35" s="112"/>
      <c r="AS35" s="112"/>
      <c r="AU35" s="111"/>
      <c r="AV35" s="111"/>
      <c r="AW35" s="111"/>
      <c r="AX35" s="112"/>
      <c r="AY35" s="112"/>
      <c r="AZ35" s="112"/>
      <c r="BA35" s="112"/>
      <c r="BC35" s="111"/>
      <c r="BD35" s="111"/>
      <c r="BE35" s="110"/>
      <c r="BF35" s="111"/>
      <c r="BG35" s="111"/>
      <c r="BH35" s="111"/>
      <c r="BI35" s="111"/>
      <c r="BJ35" s="111"/>
      <c r="BK35" s="111"/>
      <c r="BL35" s="111"/>
      <c r="BM35" s="110"/>
      <c r="BN35" s="112"/>
      <c r="BP35" s="111"/>
      <c r="BQ35" s="111"/>
      <c r="BR35" s="110"/>
      <c r="BS35" s="111"/>
      <c r="BT35" s="111"/>
      <c r="BU35" s="111"/>
      <c r="BV35" s="111"/>
      <c r="BW35" s="111"/>
      <c r="BX35" s="111"/>
      <c r="BY35" s="111"/>
      <c r="BZ35" s="110"/>
      <c r="CA35" s="112"/>
    </row>
    <row r="36" spans="1:79" ht="12.75">
      <c r="A36" s="115" t="s">
        <v>115</v>
      </c>
      <c r="B36" s="115" t="s">
        <v>116</v>
      </c>
      <c r="C36" s="116" t="s">
        <v>166</v>
      </c>
      <c r="D36" s="117" t="s">
        <v>175</v>
      </c>
      <c r="E36" s="116" t="s">
        <v>114</v>
      </c>
      <c r="F36" s="118"/>
      <c r="G36" s="118"/>
      <c r="H36" s="115"/>
      <c r="I36" s="115">
        <v>0.1</v>
      </c>
      <c r="J36" s="115">
        <v>0.2</v>
      </c>
      <c r="K36" s="115">
        <v>0.1</v>
      </c>
      <c r="L36" s="115">
        <v>0.4</v>
      </c>
      <c r="M36" s="118">
        <f t="shared" si="1"/>
        <v>0</v>
      </c>
      <c r="N36" s="120">
        <f>ROUND(M36,0)</f>
        <v>0</v>
      </c>
      <c r="O36" s="115">
        <v>1.4</v>
      </c>
      <c r="P36" s="120">
        <f t="shared" si="2"/>
        <v>0</v>
      </c>
      <c r="Q36" s="125">
        <f t="shared" si="3"/>
        <v>0</v>
      </c>
      <c r="R36" s="112"/>
      <c r="S36" s="112"/>
      <c r="T36" s="112"/>
      <c r="U36" s="112"/>
      <c r="W36" s="111"/>
      <c r="X36" s="111"/>
      <c r="Y36" s="111"/>
      <c r="Z36" s="112"/>
      <c r="AA36" s="112"/>
      <c r="AB36" s="112"/>
      <c r="AC36" s="112"/>
      <c r="AE36" s="111"/>
      <c r="AF36" s="111"/>
      <c r="AG36" s="111"/>
      <c r="AH36" s="112"/>
      <c r="AI36" s="112"/>
      <c r="AJ36" s="112"/>
      <c r="AK36" s="112"/>
      <c r="AM36" s="111"/>
      <c r="AN36" s="111"/>
      <c r="AO36" s="111"/>
      <c r="AP36" s="112"/>
      <c r="AQ36" s="112"/>
      <c r="AR36" s="112"/>
      <c r="AS36" s="112"/>
      <c r="AU36" s="111"/>
      <c r="AV36" s="111"/>
      <c r="AW36" s="111"/>
      <c r="AX36" s="112"/>
      <c r="AY36" s="112"/>
      <c r="AZ36" s="112"/>
      <c r="BA36" s="112"/>
      <c r="BC36" s="111"/>
      <c r="BD36" s="111"/>
      <c r="BE36" s="110"/>
      <c r="BF36" s="111"/>
      <c r="BG36" s="111"/>
      <c r="BH36" s="111"/>
      <c r="BI36" s="111"/>
      <c r="BJ36" s="111"/>
      <c r="BK36" s="111"/>
      <c r="BL36" s="111"/>
      <c r="BM36" s="110"/>
      <c r="BN36" s="112"/>
      <c r="BP36" s="111"/>
      <c r="BQ36" s="111"/>
      <c r="BR36" s="110"/>
      <c r="BS36" s="111"/>
      <c r="BT36" s="111"/>
      <c r="BU36" s="111"/>
      <c r="BV36" s="111"/>
      <c r="BW36" s="111"/>
      <c r="BX36" s="111"/>
      <c r="BY36" s="111"/>
      <c r="BZ36" s="110"/>
      <c r="CA36" s="112"/>
    </row>
    <row r="37" spans="1:79" ht="12.75">
      <c r="A37" s="127" t="s">
        <v>179</v>
      </c>
      <c r="B37" s="129"/>
      <c r="C37" s="126"/>
      <c r="D37" s="129"/>
      <c r="E37" s="126"/>
      <c r="F37" s="127"/>
      <c r="G37" s="130">
        <f>SUM(G29:G36)</f>
        <v>0</v>
      </c>
      <c r="H37" s="127"/>
      <c r="I37" s="127"/>
      <c r="J37" s="127"/>
      <c r="K37" s="127"/>
      <c r="L37" s="127"/>
      <c r="M37" s="131"/>
      <c r="N37" s="137"/>
      <c r="O37" s="129"/>
      <c r="P37" s="132"/>
      <c r="Q37" s="133">
        <f>SUM(Q29:Q36)</f>
        <v>0</v>
      </c>
      <c r="R37" s="110"/>
      <c r="S37" s="110"/>
      <c r="T37" s="110"/>
      <c r="U37" s="110"/>
      <c r="W37" s="110"/>
      <c r="X37" s="110"/>
      <c r="Y37" s="110"/>
      <c r="Z37" s="110"/>
      <c r="AA37" s="110"/>
      <c r="AB37" s="110"/>
      <c r="AC37" s="110"/>
      <c r="AE37" s="110"/>
      <c r="AF37" s="110"/>
      <c r="AG37" s="110"/>
      <c r="AH37" s="110"/>
      <c r="AI37" s="110"/>
      <c r="AJ37" s="110"/>
      <c r="AK37" s="110"/>
      <c r="AM37" s="110"/>
      <c r="AN37" s="110"/>
      <c r="AO37" s="110"/>
      <c r="AP37" s="110"/>
      <c r="AQ37" s="110"/>
      <c r="AR37" s="110"/>
      <c r="AS37" s="110"/>
      <c r="AU37" s="110"/>
      <c r="AV37" s="110"/>
      <c r="AW37" s="110"/>
      <c r="AX37" s="110"/>
      <c r="AY37" s="110"/>
      <c r="AZ37" s="110"/>
      <c r="BA37" s="110"/>
      <c r="BC37" s="111"/>
      <c r="BD37" s="111"/>
      <c r="BE37" s="110"/>
      <c r="BF37" s="111"/>
      <c r="BG37" s="111"/>
      <c r="BH37" s="111"/>
      <c r="BI37" s="111"/>
      <c r="BJ37" s="111"/>
      <c r="BK37" s="111"/>
      <c r="BL37" s="111"/>
      <c r="BM37" s="110"/>
      <c r="BN37" s="112"/>
      <c r="BP37" s="111"/>
      <c r="BQ37" s="111"/>
      <c r="BR37" s="110"/>
      <c r="BS37" s="111"/>
      <c r="BT37" s="111"/>
      <c r="BU37" s="111"/>
      <c r="BV37" s="111"/>
      <c r="BW37" s="111"/>
      <c r="BX37" s="111"/>
      <c r="BY37" s="111"/>
      <c r="BZ37" s="110"/>
      <c r="CA37" s="112"/>
    </row>
    <row r="38" spans="1:79" ht="12.75">
      <c r="A38" s="168"/>
      <c r="B38" s="115" t="s">
        <v>173</v>
      </c>
      <c r="C38" s="113" t="s">
        <v>272</v>
      </c>
      <c r="D38" s="117" t="s">
        <v>197</v>
      </c>
      <c r="E38" s="166" t="s">
        <v>277</v>
      </c>
      <c r="F38" s="118"/>
      <c r="G38" s="118"/>
      <c r="H38" s="115"/>
      <c r="I38" s="115"/>
      <c r="J38" s="115">
        <v>0.1</v>
      </c>
      <c r="K38" s="115">
        <v>0.1</v>
      </c>
      <c r="L38" s="168">
        <v>0.2</v>
      </c>
      <c r="M38" s="118">
        <f>H38*(1+I38+J38+K38+L38)</f>
        <v>0</v>
      </c>
      <c r="N38" s="120">
        <f>ROUND(M38,0)</f>
        <v>0</v>
      </c>
      <c r="O38" s="164">
        <f>1.2+0.3</f>
        <v>1.5</v>
      </c>
      <c r="P38" s="120">
        <f>N38*O38</f>
        <v>0</v>
      </c>
      <c r="Q38" s="125">
        <f>P38*G38</f>
        <v>0</v>
      </c>
      <c r="R38" s="112"/>
      <c r="S38" s="112"/>
      <c r="T38" s="112"/>
      <c r="U38" s="112"/>
      <c r="W38" s="111"/>
      <c r="X38" s="111"/>
      <c r="Y38" s="111"/>
      <c r="Z38" s="112"/>
      <c r="AA38" s="112"/>
      <c r="AB38" s="112"/>
      <c r="AC38" s="112"/>
      <c r="AE38" s="111"/>
      <c r="AF38" s="111"/>
      <c r="AG38" s="111"/>
      <c r="AH38" s="112"/>
      <c r="AI38" s="112"/>
      <c r="AJ38" s="112"/>
      <c r="AK38" s="112"/>
      <c r="AM38" s="111"/>
      <c r="AN38" s="111"/>
      <c r="AO38" s="111"/>
      <c r="AP38" s="112"/>
      <c r="AQ38" s="112"/>
      <c r="AR38" s="112"/>
      <c r="AS38" s="112"/>
      <c r="AU38" s="111"/>
      <c r="AV38" s="111"/>
      <c r="AW38" s="111"/>
      <c r="AX38" s="112"/>
      <c r="AY38" s="112"/>
      <c r="AZ38" s="112"/>
      <c r="BA38" s="112"/>
      <c r="BC38" s="111"/>
      <c r="BD38" s="111"/>
      <c r="BE38" s="110"/>
      <c r="BF38" s="111"/>
      <c r="BG38" s="111"/>
      <c r="BH38" s="111"/>
      <c r="BI38" s="111"/>
      <c r="BJ38" s="111"/>
      <c r="BK38" s="111"/>
      <c r="BL38" s="111"/>
      <c r="BM38" s="110"/>
      <c r="BN38" s="112"/>
      <c r="BP38" s="111"/>
      <c r="BQ38" s="111"/>
      <c r="BR38" s="110"/>
      <c r="BS38" s="111"/>
      <c r="BT38" s="111"/>
      <c r="BU38" s="111"/>
      <c r="BV38" s="111"/>
      <c r="BW38" s="111"/>
      <c r="BX38" s="111"/>
      <c r="BY38" s="111"/>
      <c r="BZ38" s="110"/>
      <c r="CA38" s="112"/>
    </row>
    <row r="39" spans="1:79" ht="12.75">
      <c r="A39" s="119" t="s">
        <v>115</v>
      </c>
      <c r="B39" s="115" t="s">
        <v>116</v>
      </c>
      <c r="C39" s="116" t="s">
        <v>166</v>
      </c>
      <c r="D39" s="117" t="s">
        <v>197</v>
      </c>
      <c r="E39" s="116" t="s">
        <v>114</v>
      </c>
      <c r="F39" s="118"/>
      <c r="G39" s="118"/>
      <c r="H39" s="115"/>
      <c r="I39" s="115">
        <v>0.1</v>
      </c>
      <c r="J39" s="115">
        <v>0.2</v>
      </c>
      <c r="K39" s="115">
        <v>0.1</v>
      </c>
      <c r="L39" s="119">
        <v>0.4</v>
      </c>
      <c r="M39" s="118">
        <f>H39*(1+I39+J39+K39+L39)</f>
        <v>0</v>
      </c>
      <c r="N39" s="120">
        <f>ROUND(M39,0)</f>
        <v>0</v>
      </c>
      <c r="O39" s="115">
        <v>1.2</v>
      </c>
      <c r="P39" s="120">
        <f>N39*O39</f>
        <v>0</v>
      </c>
      <c r="Q39" s="125">
        <f>P39*G39</f>
        <v>0</v>
      </c>
      <c r="R39" s="112"/>
      <c r="S39" s="112"/>
      <c r="T39" s="112"/>
      <c r="U39" s="112"/>
      <c r="W39" s="111"/>
      <c r="X39" s="111"/>
      <c r="Y39" s="111"/>
      <c r="Z39" s="112"/>
      <c r="AA39" s="112"/>
      <c r="AB39" s="112"/>
      <c r="AC39" s="112"/>
      <c r="AE39" s="111"/>
      <c r="AF39" s="111"/>
      <c r="AG39" s="111"/>
      <c r="AH39" s="112"/>
      <c r="AI39" s="112"/>
      <c r="AJ39" s="112"/>
      <c r="AK39" s="112"/>
      <c r="AM39" s="111"/>
      <c r="AN39" s="111"/>
      <c r="AO39" s="111"/>
      <c r="AP39" s="112"/>
      <c r="AQ39" s="112"/>
      <c r="AR39" s="112"/>
      <c r="AS39" s="112"/>
      <c r="AU39" s="111"/>
      <c r="AV39" s="111"/>
      <c r="AW39" s="111"/>
      <c r="AX39" s="112"/>
      <c r="AY39" s="112"/>
      <c r="AZ39" s="112"/>
      <c r="BA39" s="112"/>
      <c r="BC39" s="111"/>
      <c r="BD39" s="111"/>
      <c r="BE39" s="110"/>
      <c r="BF39" s="111"/>
      <c r="BG39" s="111"/>
      <c r="BH39" s="111"/>
      <c r="BI39" s="111"/>
      <c r="BJ39" s="111"/>
      <c r="BK39" s="111"/>
      <c r="BL39" s="111"/>
      <c r="BM39" s="110"/>
      <c r="BN39" s="112"/>
      <c r="BP39" s="111"/>
      <c r="BQ39" s="111"/>
      <c r="BR39" s="110"/>
      <c r="BS39" s="111"/>
      <c r="BT39" s="111"/>
      <c r="BU39" s="111"/>
      <c r="BV39" s="111"/>
      <c r="BW39" s="111"/>
      <c r="BX39" s="111"/>
      <c r="BY39" s="111"/>
      <c r="BZ39" s="110"/>
      <c r="CA39" s="112"/>
    </row>
    <row r="40" spans="1:79" ht="12.75">
      <c r="A40" s="127" t="s">
        <v>179</v>
      </c>
      <c r="B40" s="129"/>
      <c r="C40" s="126"/>
      <c r="D40" s="129"/>
      <c r="E40" s="126"/>
      <c r="F40" s="127"/>
      <c r="G40" s="130">
        <f>SUM(G38:G39)</f>
        <v>0</v>
      </c>
      <c r="H40" s="127"/>
      <c r="I40" s="127"/>
      <c r="J40" s="127"/>
      <c r="K40" s="127"/>
      <c r="L40" s="127"/>
      <c r="M40" s="131"/>
      <c r="N40" s="137"/>
      <c r="O40" s="129"/>
      <c r="P40" s="132"/>
      <c r="Q40" s="133">
        <f>SUM(Q38:Q39)</f>
        <v>0</v>
      </c>
      <c r="R40" s="110"/>
      <c r="S40" s="110"/>
      <c r="T40" s="110"/>
      <c r="U40" s="110"/>
      <c r="W40" s="110"/>
      <c r="X40" s="110"/>
      <c r="Y40" s="110"/>
      <c r="Z40" s="110"/>
      <c r="AA40" s="110"/>
      <c r="AB40" s="110"/>
      <c r="AC40" s="110"/>
      <c r="AE40" s="110"/>
      <c r="AF40" s="110"/>
      <c r="AG40" s="110"/>
      <c r="AH40" s="110"/>
      <c r="AI40" s="110"/>
      <c r="AJ40" s="110"/>
      <c r="AK40" s="110"/>
      <c r="AM40" s="110"/>
      <c r="AN40" s="110"/>
      <c r="AO40" s="110"/>
      <c r="AP40" s="110"/>
      <c r="AQ40" s="110"/>
      <c r="AR40" s="110"/>
      <c r="AS40" s="110"/>
      <c r="AU40" s="110"/>
      <c r="AV40" s="110"/>
      <c r="AW40" s="110"/>
      <c r="AX40" s="110"/>
      <c r="AY40" s="110"/>
      <c r="AZ40" s="110"/>
      <c r="BA40" s="110"/>
      <c r="BC40" s="111"/>
      <c r="BD40" s="111"/>
      <c r="BE40" s="110"/>
      <c r="BF40" s="111"/>
      <c r="BG40" s="111"/>
      <c r="BH40" s="111"/>
      <c r="BI40" s="111"/>
      <c r="BJ40" s="111"/>
      <c r="BK40" s="111"/>
      <c r="BL40" s="111"/>
      <c r="BM40" s="110"/>
      <c r="BN40" s="112"/>
      <c r="BP40" s="111"/>
      <c r="BQ40" s="111"/>
      <c r="BR40" s="110"/>
      <c r="BS40" s="111"/>
      <c r="BT40" s="111"/>
      <c r="BU40" s="111"/>
      <c r="BV40" s="111"/>
      <c r="BW40" s="111"/>
      <c r="BX40" s="111"/>
      <c r="BY40" s="111"/>
      <c r="BZ40" s="110"/>
      <c r="CA40" s="112"/>
    </row>
    <row r="41" spans="1:17" ht="12.75">
      <c r="A41" s="115" t="s">
        <v>176</v>
      </c>
      <c r="B41" s="115"/>
      <c r="C41" s="116"/>
      <c r="D41" s="115"/>
      <c r="E41" s="115"/>
      <c r="F41" s="138"/>
      <c r="G41" s="138">
        <f>G14+G16+G18+G23+G25+G28+G37+G20+G40</f>
        <v>0</v>
      </c>
      <c r="H41" s="115"/>
      <c r="I41" s="115"/>
      <c r="J41" s="115"/>
      <c r="K41" s="115"/>
      <c r="L41" s="115"/>
      <c r="M41" s="115"/>
      <c r="N41" s="125"/>
      <c r="O41" s="115"/>
      <c r="P41" s="125"/>
      <c r="Q41" s="139">
        <f>Q14+Q16+Q18+Q23+Q25+Q28+Q37+Q20+Q40</f>
        <v>0</v>
      </c>
    </row>
    <row r="43" spans="1:4" ht="12.75">
      <c r="A43" s="98" t="s">
        <v>131</v>
      </c>
      <c r="D43" s="63"/>
    </row>
    <row r="45" ht="12.75">
      <c r="A45" s="98" t="s">
        <v>182</v>
      </c>
    </row>
  </sheetData>
  <sheetProtection/>
  <autoFilter ref="Q1:Q45"/>
  <mergeCells count="23">
    <mergeCell ref="A2:Q2"/>
    <mergeCell ref="A3:Q3"/>
    <mergeCell ref="A5:Q5"/>
    <mergeCell ref="A10:Q10"/>
    <mergeCell ref="H7:Q7"/>
    <mergeCell ref="A8:A9"/>
    <mergeCell ref="B8:B9"/>
    <mergeCell ref="C8:C9"/>
    <mergeCell ref="D8:D9"/>
    <mergeCell ref="E8:E9"/>
    <mergeCell ref="O8:O9"/>
    <mergeCell ref="P8:P9"/>
    <mergeCell ref="Q8:Q9"/>
    <mergeCell ref="G8:G9"/>
    <mergeCell ref="H8:H9"/>
    <mergeCell ref="I8:I9"/>
    <mergeCell ref="A14:B14"/>
    <mergeCell ref="M8:M9"/>
    <mergeCell ref="N8:N9"/>
    <mergeCell ref="J8:J9"/>
    <mergeCell ref="K8:K9"/>
    <mergeCell ref="L8:L9"/>
    <mergeCell ref="F8:F9"/>
  </mergeCells>
  <printOptions/>
  <pageMargins left="0" right="0" top="0" bottom="0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8"/>
  <sheetViews>
    <sheetView zoomScale="85" zoomScaleNormal="85" zoomScalePageLayoutView="0" workbookViewId="0" topLeftCell="A1">
      <selection activeCell="G11" sqref="G11:G12"/>
    </sheetView>
  </sheetViews>
  <sheetFormatPr defaultColWidth="9.00390625" defaultRowHeight="12.75"/>
  <cols>
    <col min="1" max="1" width="29.75390625" style="98" customWidth="1"/>
    <col min="2" max="2" width="12.25390625" style="98" customWidth="1"/>
    <col min="3" max="3" width="12.875" style="99" customWidth="1"/>
    <col min="4" max="4" width="19.625" style="98" customWidth="1"/>
    <col min="5" max="5" width="10.625" style="98" customWidth="1"/>
    <col min="6" max="6" width="6.375" style="98" customWidth="1"/>
    <col min="7" max="7" width="7.625" style="100" customWidth="1"/>
    <col min="8" max="8" width="7.75390625" style="98" customWidth="1"/>
    <col min="9" max="9" width="6.125" style="98" customWidth="1"/>
    <col min="10" max="10" width="6.00390625" style="98" customWidth="1"/>
    <col min="11" max="11" width="5.625" style="98" customWidth="1"/>
    <col min="12" max="12" width="5.875" style="98" customWidth="1"/>
    <col min="13" max="13" width="10.75390625" style="98" customWidth="1"/>
    <col min="14" max="14" width="14.25390625" style="98" customWidth="1"/>
    <col min="15" max="15" width="7.25390625" style="98" customWidth="1"/>
    <col min="16" max="16" width="10.00390625" style="98" customWidth="1"/>
    <col min="17" max="17" width="12.875" style="98" customWidth="1"/>
    <col min="18" max="18" width="9.125" style="98" customWidth="1"/>
    <col min="19" max="19" width="12.375" style="98" customWidth="1"/>
    <col min="20" max="20" width="9.125" style="98" customWidth="1"/>
    <col min="21" max="21" width="11.75390625" style="98" customWidth="1"/>
    <col min="22" max="22" width="9.125" style="98" customWidth="1"/>
    <col min="23" max="23" width="24.25390625" style="98" customWidth="1"/>
    <col min="24" max="26" width="9.125" style="98" customWidth="1"/>
    <col min="27" max="27" width="12.375" style="98" customWidth="1"/>
    <col min="28" max="28" width="9.125" style="98" customWidth="1"/>
    <col min="29" max="29" width="11.75390625" style="98" customWidth="1"/>
    <col min="30" max="30" width="9.125" style="98" customWidth="1"/>
    <col min="31" max="31" width="24.25390625" style="98" customWidth="1"/>
    <col min="32" max="34" width="9.125" style="98" customWidth="1"/>
    <col min="35" max="35" width="12.375" style="98" customWidth="1"/>
    <col min="36" max="36" width="9.125" style="98" customWidth="1"/>
    <col min="37" max="37" width="11.75390625" style="98" customWidth="1"/>
    <col min="38" max="38" width="9.125" style="98" customWidth="1"/>
    <col min="39" max="39" width="24.25390625" style="98" customWidth="1"/>
    <col min="40" max="42" width="9.125" style="98" customWidth="1"/>
    <col min="43" max="43" width="12.375" style="98" customWidth="1"/>
    <col min="44" max="44" width="9.125" style="98" customWidth="1"/>
    <col min="45" max="45" width="11.75390625" style="98" customWidth="1"/>
    <col min="46" max="46" width="9.125" style="98" customWidth="1"/>
    <col min="47" max="47" width="24.25390625" style="98" customWidth="1"/>
    <col min="48" max="50" width="9.125" style="98" customWidth="1"/>
    <col min="51" max="51" width="12.375" style="98" customWidth="1"/>
    <col min="52" max="52" width="9.125" style="98" customWidth="1"/>
    <col min="53" max="53" width="11.75390625" style="98" customWidth="1"/>
    <col min="54" max="54" width="13.125" style="98" customWidth="1"/>
    <col min="55" max="55" width="5.125" style="98" customWidth="1"/>
    <col min="56" max="56" width="24.125" style="98" customWidth="1"/>
    <col min="57" max="58" width="6.875" style="98" customWidth="1"/>
    <col min="59" max="59" width="9.125" style="98" customWidth="1"/>
    <col min="60" max="60" width="10.25390625" style="98" customWidth="1"/>
    <col min="61" max="61" width="9.125" style="98" customWidth="1"/>
    <col min="62" max="62" width="10.25390625" style="98" customWidth="1"/>
    <col min="63" max="67" width="9.125" style="98" customWidth="1"/>
    <col min="68" max="68" width="5.125" style="98" customWidth="1"/>
    <col min="69" max="69" width="24.125" style="98" customWidth="1"/>
    <col min="70" max="71" width="6.875" style="98" customWidth="1"/>
    <col min="72" max="72" width="9.125" style="98" customWidth="1"/>
    <col min="73" max="73" width="10.25390625" style="98" customWidth="1"/>
    <col min="74" max="74" width="9.125" style="98" customWidth="1"/>
    <col min="75" max="75" width="10.25390625" style="98" customWidth="1"/>
    <col min="76" max="16384" width="9.125" style="98" customWidth="1"/>
  </cols>
  <sheetData>
    <row r="1" ht="12.75" customHeight="1">
      <c r="Q1" s="98" t="s">
        <v>133</v>
      </c>
    </row>
    <row r="2" spans="1:79" s="101" customFormat="1" ht="12.75" customHeight="1">
      <c r="A2" s="206" t="s">
        <v>284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W2" s="102"/>
      <c r="AE2" s="102"/>
      <c r="AM2" s="102"/>
      <c r="AU2" s="102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</row>
    <row r="3" spans="1:79" s="101" customFormat="1" ht="12.75" customHeight="1">
      <c r="A3" s="210" t="s">
        <v>196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W3" s="102"/>
      <c r="AE3" s="102"/>
      <c r="AM3" s="102"/>
      <c r="AU3" s="102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</row>
    <row r="4" spans="1:79" s="101" customFormat="1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W4" s="102"/>
      <c r="AE4" s="102"/>
      <c r="AM4" s="102"/>
      <c r="AU4" s="102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</row>
    <row r="5" spans="1:79" s="101" customFormat="1" ht="12.75" customHeight="1">
      <c r="A5" s="210" t="s">
        <v>208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W5" s="102"/>
      <c r="AE5" s="102"/>
      <c r="AM5" s="102"/>
      <c r="AU5" s="102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</row>
    <row r="6" spans="2:79" s="101" customFormat="1" ht="12.75" customHeight="1">
      <c r="B6" s="104"/>
      <c r="C6" s="104"/>
      <c r="G6" s="105"/>
      <c r="W6" s="102"/>
      <c r="AE6" s="102"/>
      <c r="AM6" s="102"/>
      <c r="AU6" s="102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</row>
    <row r="7" spans="1:79" ht="12.75" customHeight="1">
      <c r="A7" s="117"/>
      <c r="B7" s="170"/>
      <c r="C7" s="170"/>
      <c r="D7" s="123"/>
      <c r="E7" s="123"/>
      <c r="F7" s="123"/>
      <c r="G7" s="171"/>
      <c r="H7" s="221" t="s">
        <v>167</v>
      </c>
      <c r="I7" s="221"/>
      <c r="J7" s="221"/>
      <c r="K7" s="221"/>
      <c r="L7" s="221"/>
      <c r="M7" s="221"/>
      <c r="N7" s="221"/>
      <c r="O7" s="221"/>
      <c r="P7" s="221"/>
      <c r="Q7" s="221"/>
      <c r="R7" s="110"/>
      <c r="S7" s="110"/>
      <c r="T7" s="110"/>
      <c r="U7" s="110"/>
      <c r="W7" s="110"/>
      <c r="X7" s="110"/>
      <c r="Y7" s="110"/>
      <c r="Z7" s="110"/>
      <c r="AA7" s="110"/>
      <c r="AB7" s="110"/>
      <c r="AC7" s="110"/>
      <c r="AE7" s="110"/>
      <c r="AF7" s="110"/>
      <c r="AG7" s="110"/>
      <c r="AH7" s="110"/>
      <c r="AI7" s="110"/>
      <c r="AJ7" s="110"/>
      <c r="AK7" s="110"/>
      <c r="AM7" s="110"/>
      <c r="AN7" s="110"/>
      <c r="AO7" s="110"/>
      <c r="AP7" s="110"/>
      <c r="AQ7" s="110"/>
      <c r="AR7" s="110"/>
      <c r="AS7" s="110"/>
      <c r="AU7" s="110"/>
      <c r="AV7" s="110"/>
      <c r="AW7" s="110"/>
      <c r="AX7" s="110"/>
      <c r="AY7" s="110"/>
      <c r="AZ7" s="110"/>
      <c r="BA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</row>
    <row r="8" spans="1:79" ht="24.75" customHeight="1">
      <c r="A8" s="236" t="s">
        <v>94</v>
      </c>
      <c r="B8" s="219" t="s">
        <v>105</v>
      </c>
      <c r="C8" s="219" t="s">
        <v>184</v>
      </c>
      <c r="D8" s="236" t="s">
        <v>185</v>
      </c>
      <c r="E8" s="236" t="s">
        <v>186</v>
      </c>
      <c r="F8" s="219" t="s">
        <v>168</v>
      </c>
      <c r="G8" s="227" t="s">
        <v>96</v>
      </c>
      <c r="H8" s="221" t="s">
        <v>107</v>
      </c>
      <c r="I8" s="221" t="s">
        <v>191</v>
      </c>
      <c r="J8" s="221" t="s">
        <v>187</v>
      </c>
      <c r="K8" s="221" t="s">
        <v>188</v>
      </c>
      <c r="L8" s="221" t="s">
        <v>190</v>
      </c>
      <c r="M8" s="219" t="s">
        <v>169</v>
      </c>
      <c r="N8" s="219" t="s">
        <v>170</v>
      </c>
      <c r="O8" s="221" t="s">
        <v>189</v>
      </c>
      <c r="P8" s="219" t="s">
        <v>171</v>
      </c>
      <c r="Q8" s="219" t="s">
        <v>103</v>
      </c>
      <c r="R8" s="110"/>
      <c r="S8" s="110"/>
      <c r="T8" s="110"/>
      <c r="U8" s="110"/>
      <c r="W8" s="110"/>
      <c r="X8" s="110"/>
      <c r="Y8" s="110"/>
      <c r="Z8" s="110"/>
      <c r="AA8" s="110"/>
      <c r="AB8" s="110"/>
      <c r="AC8" s="110"/>
      <c r="AE8" s="110"/>
      <c r="AF8" s="110"/>
      <c r="AG8" s="110"/>
      <c r="AH8" s="110"/>
      <c r="AI8" s="110"/>
      <c r="AJ8" s="110"/>
      <c r="AK8" s="110"/>
      <c r="AM8" s="110"/>
      <c r="AN8" s="110"/>
      <c r="AO8" s="110"/>
      <c r="AP8" s="110"/>
      <c r="AQ8" s="110"/>
      <c r="AR8" s="110"/>
      <c r="AS8" s="110"/>
      <c r="AU8" s="110"/>
      <c r="AV8" s="110"/>
      <c r="AW8" s="110"/>
      <c r="AX8" s="110"/>
      <c r="AY8" s="110"/>
      <c r="AZ8" s="110"/>
      <c r="BA8" s="110"/>
      <c r="BC8" s="111"/>
      <c r="BD8" s="111"/>
      <c r="BE8" s="110"/>
      <c r="BF8" s="111"/>
      <c r="BG8" s="111"/>
      <c r="BH8" s="111"/>
      <c r="BI8" s="111"/>
      <c r="BJ8" s="111"/>
      <c r="BK8" s="110"/>
      <c r="BL8" s="110"/>
      <c r="BM8" s="110"/>
      <c r="BN8" s="111"/>
      <c r="BP8" s="111"/>
      <c r="BQ8" s="111"/>
      <c r="BR8" s="110"/>
      <c r="BS8" s="111"/>
      <c r="BT8" s="111"/>
      <c r="BU8" s="111"/>
      <c r="BV8" s="110"/>
      <c r="BW8" s="110"/>
      <c r="BX8" s="110"/>
      <c r="BY8" s="110"/>
      <c r="BZ8" s="110"/>
      <c r="CA8" s="111"/>
    </row>
    <row r="9" spans="1:79" ht="67.5" customHeight="1">
      <c r="A9" s="236"/>
      <c r="B9" s="219"/>
      <c r="C9" s="219"/>
      <c r="D9" s="236"/>
      <c r="E9" s="236"/>
      <c r="F9" s="236"/>
      <c r="G9" s="227"/>
      <c r="H9" s="221"/>
      <c r="I9" s="221"/>
      <c r="J9" s="237"/>
      <c r="K9" s="237"/>
      <c r="L9" s="221"/>
      <c r="M9" s="219"/>
      <c r="N9" s="219"/>
      <c r="O9" s="221"/>
      <c r="P9" s="219"/>
      <c r="Q9" s="219"/>
      <c r="R9" s="110"/>
      <c r="S9" s="110"/>
      <c r="T9" s="110"/>
      <c r="U9" s="110"/>
      <c r="W9" s="110"/>
      <c r="X9" s="110"/>
      <c r="Y9" s="110"/>
      <c r="Z9" s="110"/>
      <c r="AA9" s="110"/>
      <c r="AB9" s="110"/>
      <c r="AC9" s="110"/>
      <c r="AE9" s="110"/>
      <c r="AF9" s="110"/>
      <c r="AG9" s="110"/>
      <c r="AH9" s="110"/>
      <c r="AI9" s="110"/>
      <c r="AJ9" s="110"/>
      <c r="AK9" s="110"/>
      <c r="AM9" s="110"/>
      <c r="AN9" s="110"/>
      <c r="AO9" s="110"/>
      <c r="AP9" s="110"/>
      <c r="AQ9" s="110"/>
      <c r="AR9" s="110"/>
      <c r="AS9" s="110"/>
      <c r="AU9" s="110"/>
      <c r="AV9" s="110"/>
      <c r="AW9" s="110"/>
      <c r="AX9" s="110"/>
      <c r="AY9" s="110"/>
      <c r="AZ9" s="110"/>
      <c r="BA9" s="110"/>
      <c r="BC9" s="111"/>
      <c r="BD9" s="111"/>
      <c r="BE9" s="110"/>
      <c r="BF9" s="111"/>
      <c r="BG9" s="111"/>
      <c r="BH9" s="111"/>
      <c r="BI9" s="111"/>
      <c r="BJ9" s="111"/>
      <c r="BK9" s="111"/>
      <c r="BL9" s="111"/>
      <c r="BM9" s="110"/>
      <c r="BN9" s="111"/>
      <c r="BP9" s="111"/>
      <c r="BQ9" s="111"/>
      <c r="BR9" s="110"/>
      <c r="BS9" s="111"/>
      <c r="BT9" s="111"/>
      <c r="BU9" s="111"/>
      <c r="BV9" s="111"/>
      <c r="BW9" s="111"/>
      <c r="BX9" s="111"/>
      <c r="BY9" s="111"/>
      <c r="BZ9" s="110"/>
      <c r="CA9" s="111"/>
    </row>
    <row r="10" spans="1:79" ht="12.75">
      <c r="A10" s="238" t="s">
        <v>209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112"/>
      <c r="S10" s="112"/>
      <c r="T10" s="111"/>
      <c r="U10" s="112"/>
      <c r="W10" s="111"/>
      <c r="X10" s="111"/>
      <c r="Y10" s="111"/>
      <c r="Z10" s="112"/>
      <c r="AA10" s="112"/>
      <c r="AB10" s="111"/>
      <c r="AC10" s="112"/>
      <c r="AE10" s="111"/>
      <c r="AF10" s="111"/>
      <c r="AG10" s="111"/>
      <c r="AH10" s="112"/>
      <c r="AI10" s="112"/>
      <c r="AJ10" s="111"/>
      <c r="AK10" s="112"/>
      <c r="AM10" s="111"/>
      <c r="AN10" s="111"/>
      <c r="AO10" s="111"/>
      <c r="AP10" s="112"/>
      <c r="AQ10" s="112"/>
      <c r="AR10" s="111"/>
      <c r="AS10" s="112"/>
      <c r="AU10" s="111"/>
      <c r="AV10" s="111"/>
      <c r="AW10" s="111"/>
      <c r="AX10" s="112"/>
      <c r="AY10" s="112"/>
      <c r="AZ10" s="111"/>
      <c r="BA10" s="112"/>
      <c r="BC10" s="111"/>
      <c r="BD10" s="111"/>
      <c r="BE10" s="110"/>
      <c r="BF10" s="111"/>
      <c r="BG10" s="111"/>
      <c r="BH10" s="111"/>
      <c r="BI10" s="111"/>
      <c r="BJ10" s="111"/>
      <c r="BK10" s="111"/>
      <c r="BL10" s="111"/>
      <c r="BM10" s="110"/>
      <c r="BN10" s="112"/>
      <c r="BP10" s="111"/>
      <c r="BQ10" s="111"/>
      <c r="BR10" s="110"/>
      <c r="BS10" s="111"/>
      <c r="BT10" s="111"/>
      <c r="BU10" s="111"/>
      <c r="BV10" s="111"/>
      <c r="BW10" s="111"/>
      <c r="BX10" s="111"/>
      <c r="BY10" s="111"/>
      <c r="BZ10" s="110"/>
      <c r="CA10" s="112"/>
    </row>
    <row r="11" spans="1:79" ht="12.75">
      <c r="A11" s="115"/>
      <c r="B11" s="115" t="s">
        <v>116</v>
      </c>
      <c r="C11" s="113" t="s">
        <v>275</v>
      </c>
      <c r="D11" s="117" t="s">
        <v>177</v>
      </c>
      <c r="E11" s="116" t="s">
        <v>114</v>
      </c>
      <c r="F11" s="115"/>
      <c r="G11" s="118"/>
      <c r="H11" s="115"/>
      <c r="I11" s="115">
        <v>0.1</v>
      </c>
      <c r="J11" s="115">
        <v>0.2</v>
      </c>
      <c r="K11" s="115">
        <v>0.05</v>
      </c>
      <c r="L11" s="115">
        <v>0.4</v>
      </c>
      <c r="M11" s="118">
        <f>H11*(1+I11+J11+K11+L11)</f>
        <v>0</v>
      </c>
      <c r="N11" s="172">
        <f>ROUND(M11,0)</f>
        <v>0</v>
      </c>
      <c r="O11" s="115">
        <v>1.2</v>
      </c>
      <c r="P11" s="120">
        <f>N11*O11</f>
        <v>0</v>
      </c>
      <c r="Q11" s="125">
        <f>P11*G11</f>
        <v>0</v>
      </c>
      <c r="R11" s="112"/>
      <c r="S11" s="112"/>
      <c r="T11" s="111"/>
      <c r="U11" s="112"/>
      <c r="W11" s="111"/>
      <c r="X11" s="111"/>
      <c r="Y11" s="111"/>
      <c r="Z11" s="112"/>
      <c r="AA11" s="112"/>
      <c r="AB11" s="111"/>
      <c r="AC11" s="112"/>
      <c r="AE11" s="111"/>
      <c r="AF11" s="111"/>
      <c r="AG11" s="111"/>
      <c r="AH11" s="112"/>
      <c r="AI11" s="112"/>
      <c r="AJ11" s="111"/>
      <c r="AK11" s="112"/>
      <c r="AM11" s="111"/>
      <c r="AN11" s="111"/>
      <c r="AO11" s="111"/>
      <c r="AP11" s="112"/>
      <c r="AQ11" s="112"/>
      <c r="AR11" s="111"/>
      <c r="AS11" s="112"/>
      <c r="AU11" s="111"/>
      <c r="AV11" s="111"/>
      <c r="AW11" s="111"/>
      <c r="AX11" s="112"/>
      <c r="AY11" s="112"/>
      <c r="AZ11" s="111"/>
      <c r="BA11" s="112"/>
      <c r="BC11" s="111"/>
      <c r="BD11" s="111"/>
      <c r="BE11" s="110"/>
      <c r="BF11" s="111"/>
      <c r="BG11" s="111"/>
      <c r="BH11" s="111"/>
      <c r="BI11" s="111"/>
      <c r="BJ11" s="111"/>
      <c r="BK11" s="111"/>
      <c r="BL11" s="111"/>
      <c r="BM11" s="110"/>
      <c r="BN11" s="112"/>
      <c r="BP11" s="111"/>
      <c r="BQ11" s="111"/>
      <c r="BR11" s="110"/>
      <c r="BS11" s="111"/>
      <c r="BT11" s="111"/>
      <c r="BU11" s="111"/>
      <c r="BV11" s="111"/>
      <c r="BW11" s="111"/>
      <c r="BX11" s="111"/>
      <c r="BY11" s="111"/>
      <c r="BZ11" s="110"/>
      <c r="CA11" s="112"/>
    </row>
    <row r="12" spans="1:79" ht="12.75">
      <c r="A12" s="115" t="s">
        <v>115</v>
      </c>
      <c r="B12" s="115" t="s">
        <v>116</v>
      </c>
      <c r="C12" s="116" t="s">
        <v>166</v>
      </c>
      <c r="D12" s="117" t="s">
        <v>177</v>
      </c>
      <c r="E12" s="116" t="s">
        <v>114</v>
      </c>
      <c r="F12" s="115"/>
      <c r="G12" s="118"/>
      <c r="H12" s="115"/>
      <c r="I12" s="115">
        <v>0.1</v>
      </c>
      <c r="J12" s="115">
        <v>0.2</v>
      </c>
      <c r="K12" s="115">
        <v>0.05</v>
      </c>
      <c r="L12" s="115">
        <v>0.4</v>
      </c>
      <c r="M12" s="118">
        <f>H12*(1+I12+J12+K12+L12)</f>
        <v>0</v>
      </c>
      <c r="N12" s="172">
        <f>ROUND(M12,0)</f>
        <v>0</v>
      </c>
      <c r="O12" s="115">
        <v>1.2</v>
      </c>
      <c r="P12" s="120">
        <f>N12*O12</f>
        <v>0</v>
      </c>
      <c r="Q12" s="125">
        <f>P12*G12</f>
        <v>0</v>
      </c>
      <c r="R12" s="112"/>
      <c r="S12" s="112"/>
      <c r="T12" s="111"/>
      <c r="U12" s="112"/>
      <c r="W12" s="111"/>
      <c r="X12" s="111"/>
      <c r="Y12" s="111"/>
      <c r="Z12" s="112"/>
      <c r="AA12" s="112"/>
      <c r="AB12" s="111"/>
      <c r="AC12" s="112"/>
      <c r="AE12" s="111"/>
      <c r="AF12" s="111"/>
      <c r="AG12" s="111"/>
      <c r="AH12" s="112"/>
      <c r="AI12" s="112"/>
      <c r="AJ12" s="111"/>
      <c r="AK12" s="112"/>
      <c r="AM12" s="111"/>
      <c r="AN12" s="111"/>
      <c r="AO12" s="111"/>
      <c r="AP12" s="112"/>
      <c r="AQ12" s="112"/>
      <c r="AR12" s="111"/>
      <c r="AS12" s="112"/>
      <c r="AU12" s="111"/>
      <c r="AV12" s="111"/>
      <c r="AW12" s="111"/>
      <c r="AX12" s="112"/>
      <c r="AY12" s="112"/>
      <c r="AZ12" s="111"/>
      <c r="BA12" s="112"/>
      <c r="BC12" s="111"/>
      <c r="BD12" s="111"/>
      <c r="BE12" s="110"/>
      <c r="BF12" s="111"/>
      <c r="BG12" s="111"/>
      <c r="BH12" s="111"/>
      <c r="BI12" s="111"/>
      <c r="BJ12" s="111"/>
      <c r="BK12" s="111"/>
      <c r="BL12" s="111"/>
      <c r="BM12" s="110"/>
      <c r="BN12" s="112"/>
      <c r="BP12" s="111"/>
      <c r="BQ12" s="111"/>
      <c r="BR12" s="110"/>
      <c r="BS12" s="111"/>
      <c r="BT12" s="111"/>
      <c r="BU12" s="111"/>
      <c r="BV12" s="111"/>
      <c r="BW12" s="111"/>
      <c r="BX12" s="111"/>
      <c r="BY12" s="111"/>
      <c r="BZ12" s="110"/>
      <c r="CA12" s="112"/>
    </row>
    <row r="13" spans="1:79" ht="12.75">
      <c r="A13" s="127" t="s">
        <v>193</v>
      </c>
      <c r="B13" s="129"/>
      <c r="C13" s="126"/>
      <c r="D13" s="127"/>
      <c r="E13" s="126"/>
      <c r="F13" s="129"/>
      <c r="G13" s="130">
        <f>SUM(G11:G12)</f>
        <v>0</v>
      </c>
      <c r="H13" s="129"/>
      <c r="I13" s="129"/>
      <c r="J13" s="129"/>
      <c r="K13" s="129"/>
      <c r="L13" s="129"/>
      <c r="M13" s="131"/>
      <c r="N13" s="173"/>
      <c r="O13" s="129"/>
      <c r="P13" s="132"/>
      <c r="Q13" s="133">
        <f>SUM(Q11:Q12)</f>
        <v>0</v>
      </c>
      <c r="R13" s="112"/>
      <c r="S13" s="112"/>
      <c r="T13" s="111"/>
      <c r="U13" s="112"/>
      <c r="W13" s="111"/>
      <c r="X13" s="111"/>
      <c r="Y13" s="111"/>
      <c r="Z13" s="112"/>
      <c r="AA13" s="112"/>
      <c r="AB13" s="111"/>
      <c r="AC13" s="112"/>
      <c r="AE13" s="111"/>
      <c r="AF13" s="111"/>
      <c r="AG13" s="111"/>
      <c r="AH13" s="112"/>
      <c r="AI13" s="112"/>
      <c r="AJ13" s="111"/>
      <c r="AK13" s="112"/>
      <c r="AM13" s="111"/>
      <c r="AN13" s="111"/>
      <c r="AO13" s="111"/>
      <c r="AP13" s="112"/>
      <c r="AQ13" s="112"/>
      <c r="AR13" s="111"/>
      <c r="AS13" s="112"/>
      <c r="AU13" s="111"/>
      <c r="AV13" s="111"/>
      <c r="AW13" s="111"/>
      <c r="AX13" s="112"/>
      <c r="AY13" s="112"/>
      <c r="AZ13" s="111"/>
      <c r="BA13" s="112"/>
      <c r="BC13" s="111"/>
      <c r="BD13" s="111"/>
      <c r="BE13" s="110"/>
      <c r="BF13" s="111"/>
      <c r="BG13" s="111"/>
      <c r="BH13" s="111"/>
      <c r="BI13" s="111"/>
      <c r="BJ13" s="111"/>
      <c r="BK13" s="111"/>
      <c r="BL13" s="111"/>
      <c r="BM13" s="110"/>
      <c r="BN13" s="112"/>
      <c r="BP13" s="111"/>
      <c r="BQ13" s="111"/>
      <c r="BR13" s="110"/>
      <c r="BS13" s="111"/>
      <c r="BT13" s="111"/>
      <c r="BU13" s="111"/>
      <c r="BV13" s="111"/>
      <c r="BW13" s="111"/>
      <c r="BX13" s="111"/>
      <c r="BY13" s="111"/>
      <c r="BZ13" s="110"/>
      <c r="CA13" s="112"/>
    </row>
    <row r="14" spans="1:17" ht="12.75">
      <c r="A14" s="115" t="s">
        <v>176</v>
      </c>
      <c r="B14" s="115"/>
      <c r="C14" s="116"/>
      <c r="D14" s="115"/>
      <c r="E14" s="115"/>
      <c r="F14" s="138"/>
      <c r="G14" s="138">
        <f>G13</f>
        <v>0</v>
      </c>
      <c r="H14" s="115"/>
      <c r="I14" s="115"/>
      <c r="J14" s="115"/>
      <c r="K14" s="115"/>
      <c r="L14" s="115"/>
      <c r="M14" s="115"/>
      <c r="N14" s="115"/>
      <c r="O14" s="115"/>
      <c r="P14" s="125"/>
      <c r="Q14" s="139">
        <f>Q13</f>
        <v>0</v>
      </c>
    </row>
    <row r="16" spans="1:4" ht="12.75">
      <c r="A16" s="98" t="s">
        <v>131</v>
      </c>
      <c r="D16" s="63"/>
    </row>
    <row r="18" ht="12.75">
      <c r="A18" s="98" t="s">
        <v>182</v>
      </c>
    </row>
  </sheetData>
  <sheetProtection/>
  <mergeCells count="22">
    <mergeCell ref="Q8:Q9"/>
    <mergeCell ref="A10:Q10"/>
    <mergeCell ref="G8:G9"/>
    <mergeCell ref="H8:H9"/>
    <mergeCell ref="I8:I9"/>
    <mergeCell ref="J8:J9"/>
    <mergeCell ref="O8:O9"/>
    <mergeCell ref="P8:P9"/>
    <mergeCell ref="M8:M9"/>
    <mergeCell ref="N8:N9"/>
    <mergeCell ref="K8:K9"/>
    <mergeCell ref="L8:L9"/>
    <mergeCell ref="E8:E9"/>
    <mergeCell ref="F8:F9"/>
    <mergeCell ref="C8:C9"/>
    <mergeCell ref="D8:D9"/>
    <mergeCell ref="A2:Q2"/>
    <mergeCell ref="A3:Q3"/>
    <mergeCell ref="A5:Q5"/>
    <mergeCell ref="H7:Q7"/>
    <mergeCell ref="A8:A9"/>
    <mergeCell ref="B8:B9"/>
  </mergeCells>
  <printOptions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_Wizard_</dc:creator>
  <cp:keywords/>
  <dc:description/>
  <cp:lastModifiedBy>Рожкина Ольга Юрьевна</cp:lastModifiedBy>
  <cp:lastPrinted>2019-10-14T07:09:39Z</cp:lastPrinted>
  <dcterms:created xsi:type="dcterms:W3CDTF">2011-10-31T12:58:28Z</dcterms:created>
  <dcterms:modified xsi:type="dcterms:W3CDTF">2023-08-25T13:17:27Z</dcterms:modified>
  <cp:category/>
  <cp:version/>
  <cp:contentType/>
  <cp:contentStatus/>
</cp:coreProperties>
</file>