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45" windowWidth="6705" windowHeight="10155" tabRatio="724"/>
  </bookViews>
  <sheets>
    <sheet name="Расшифровка ПП" sheetId="3" r:id="rId1"/>
    <sheet name="АП" sheetId="7" r:id="rId2"/>
    <sheet name="ОП" sheetId="13" r:id="rId3"/>
    <sheet name="УВП" sheetId="14" r:id="rId4"/>
    <sheet name="Медики" sheetId="11" r:id="rId5"/>
  </sheets>
  <calcPr calcId="145621"/>
</workbook>
</file>

<file path=xl/calcChain.xml><?xml version="1.0" encoding="utf-8"?>
<calcChain xmlns="http://schemas.openxmlformats.org/spreadsheetml/2006/main">
  <c r="K7" i="14" l="1"/>
  <c r="L11" i="7" l="1"/>
  <c r="P44" i="3" l="1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9" i="3"/>
  <c r="P43" i="3"/>
  <c r="P41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12" i="3"/>
  <c r="P10" i="3"/>
  <c r="P8" i="3"/>
  <c r="P6" i="3"/>
  <c r="L9" i="7"/>
  <c r="L10" i="7"/>
  <c r="L12" i="7"/>
  <c r="L13" i="7"/>
  <c r="L14" i="7"/>
  <c r="L8" i="7"/>
  <c r="O30" i="11"/>
  <c r="O31" i="11"/>
  <c r="O23" i="11"/>
  <c r="O24" i="11"/>
  <c r="O25" i="11"/>
  <c r="O29" i="11"/>
  <c r="O22" i="11"/>
  <c r="O20" i="11"/>
  <c r="O19" i="11"/>
  <c r="O15" i="11"/>
  <c r="O14" i="11"/>
  <c r="O12" i="11"/>
  <c r="O9" i="11"/>
  <c r="O10" i="11"/>
  <c r="O11" i="11"/>
  <c r="O8" i="11"/>
  <c r="N30" i="11"/>
  <c r="N31" i="11"/>
  <c r="N23" i="11"/>
  <c r="N24" i="11"/>
  <c r="N25" i="11"/>
  <c r="N29" i="11"/>
  <c r="N22" i="11"/>
  <c r="N20" i="11"/>
  <c r="N19" i="11"/>
  <c r="N15" i="11"/>
  <c r="N14" i="11"/>
  <c r="N9" i="11"/>
  <c r="N10" i="11"/>
  <c r="N11" i="11"/>
  <c r="N12" i="11"/>
  <c r="N8" i="11"/>
  <c r="H27" i="14" l="1"/>
  <c r="L42" i="13"/>
  <c r="L43" i="13"/>
  <c r="L44" i="13"/>
  <c r="L45" i="13"/>
  <c r="L46" i="13"/>
  <c r="L47" i="13"/>
  <c r="L48" i="13"/>
  <c r="L49" i="13"/>
  <c r="L50" i="13"/>
  <c r="L51" i="13"/>
  <c r="L52" i="13"/>
  <c r="L53" i="13"/>
  <c r="L41" i="13"/>
  <c r="L39" i="13"/>
  <c r="L38" i="13"/>
  <c r="L37" i="13"/>
  <c r="M13" i="7"/>
  <c r="M14" i="7"/>
  <c r="M12" i="7"/>
  <c r="M9" i="7"/>
  <c r="M10" i="7"/>
  <c r="M8" i="7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43" i="3"/>
  <c r="AB41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12" i="3"/>
  <c r="X41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43" i="3"/>
  <c r="Z41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12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43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10" i="3"/>
  <c r="X12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43" i="3"/>
  <c r="Q41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12" i="3"/>
  <c r="Q10" i="3"/>
  <c r="Q8" i="3"/>
  <c r="Q6" i="3"/>
  <c r="L30" i="11" l="1"/>
  <c r="L31" i="11"/>
  <c r="L23" i="11"/>
  <c r="L24" i="11"/>
  <c r="L25" i="11"/>
  <c r="L20" i="11"/>
  <c r="L15" i="11"/>
  <c r="L29" i="11"/>
  <c r="L22" i="11"/>
  <c r="L19" i="11"/>
  <c r="L14" i="11"/>
  <c r="L9" i="11"/>
  <c r="L10" i="11"/>
  <c r="L11" i="11"/>
  <c r="L12" i="11"/>
  <c r="L8" i="11"/>
  <c r="K33" i="13"/>
  <c r="N69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43" i="3"/>
  <c r="F21" i="11" l="1"/>
  <c r="H37" i="14"/>
  <c r="H36" i="14"/>
  <c r="H35" i="14"/>
  <c r="AC19" i="3"/>
  <c r="AD31" i="3"/>
  <c r="V31" i="3"/>
  <c r="F36" i="3"/>
  <c r="B48" i="14"/>
  <c r="B45" i="14"/>
  <c r="B41" i="14"/>
  <c r="B39" i="14"/>
  <c r="B22" i="14"/>
  <c r="B19" i="14"/>
  <c r="B17" i="14"/>
  <c r="B15" i="14"/>
  <c r="B12" i="14"/>
  <c r="B10" i="14"/>
  <c r="B8" i="14"/>
  <c r="B23" i="13"/>
  <c r="B9" i="13"/>
  <c r="B7" i="13"/>
  <c r="B54" i="13"/>
  <c r="H52" i="13"/>
  <c r="H28" i="13"/>
  <c r="I28" i="13" s="1"/>
  <c r="K28" i="13" s="1"/>
  <c r="L28" i="13" s="1"/>
  <c r="H24" i="13"/>
  <c r="I24" i="13" s="1"/>
  <c r="K24" i="13" s="1"/>
  <c r="L24" i="13" s="1"/>
  <c r="H22" i="13"/>
  <c r="I22" i="13" s="1"/>
  <c r="K22" i="13" s="1"/>
  <c r="L22" i="13" s="1"/>
  <c r="H20" i="13"/>
  <c r="I20" i="13" s="1"/>
  <c r="K20" i="13" s="1"/>
  <c r="L20" i="13" s="1"/>
  <c r="H19" i="13"/>
  <c r="I19" i="13" s="1"/>
  <c r="K19" i="13" s="1"/>
  <c r="L19" i="13" s="1"/>
  <c r="H17" i="13"/>
  <c r="I17" i="13" s="1"/>
  <c r="K17" i="13" s="1"/>
  <c r="L17" i="13" s="1"/>
  <c r="H16" i="13"/>
  <c r="I16" i="13" s="1"/>
  <c r="K16" i="13" s="1"/>
  <c r="L16" i="13" s="1"/>
  <c r="H15" i="13"/>
  <c r="I15" i="13" s="1"/>
  <c r="K15" i="13" s="1"/>
  <c r="L15" i="13" s="1"/>
  <c r="H13" i="13"/>
  <c r="H11" i="13"/>
  <c r="I11" i="13" s="1"/>
  <c r="K11" i="13" s="1"/>
  <c r="L11" i="13" s="1"/>
  <c r="H10" i="13"/>
  <c r="I10" i="13" s="1"/>
  <c r="K10" i="13" s="1"/>
  <c r="L10" i="13" s="1"/>
  <c r="H8" i="13"/>
  <c r="I8" i="13" s="1"/>
  <c r="K8" i="13" s="1"/>
  <c r="L8" i="13" s="1"/>
  <c r="H6" i="13"/>
  <c r="I6" i="13" s="1"/>
  <c r="K6" i="13" s="1"/>
  <c r="L6" i="13" s="1"/>
  <c r="H13" i="14"/>
  <c r="I13" i="14" s="1"/>
  <c r="K13" i="14" s="1"/>
  <c r="L13" i="14" s="1"/>
  <c r="H44" i="14"/>
  <c r="H43" i="14"/>
  <c r="H42" i="14"/>
  <c r="H21" i="14"/>
  <c r="H9" i="14"/>
  <c r="I9" i="14" s="1"/>
  <c r="K9" i="14" s="1"/>
  <c r="I27" i="14"/>
  <c r="K27" i="14" s="1"/>
  <c r="L27" i="14" s="1"/>
  <c r="H38" i="14"/>
  <c r="H29" i="14"/>
  <c r="H26" i="14"/>
  <c r="H33" i="14"/>
  <c r="H34" i="14"/>
  <c r="H25" i="14"/>
  <c r="H32" i="14"/>
  <c r="I32" i="14" s="1"/>
  <c r="K32" i="14" s="1"/>
  <c r="L32" i="14" s="1"/>
  <c r="H28" i="14"/>
  <c r="H31" i="14"/>
  <c r="H30" i="14"/>
  <c r="H23" i="14"/>
  <c r="H24" i="14"/>
  <c r="K30" i="11"/>
  <c r="K23" i="11"/>
  <c r="K20" i="11"/>
  <c r="F70" i="3"/>
  <c r="I9" i="7"/>
  <c r="J9" i="7" s="1"/>
  <c r="I13" i="7"/>
  <c r="J13" i="7" s="1"/>
  <c r="M37" i="3"/>
  <c r="N37" i="3"/>
  <c r="AC37" i="3"/>
  <c r="F37" i="3"/>
  <c r="G37" i="3"/>
  <c r="AD36" i="3"/>
  <c r="V36" i="3"/>
  <c r="AC36" i="3"/>
  <c r="N36" i="3"/>
  <c r="G36" i="3"/>
  <c r="M25" i="3"/>
  <c r="N25" i="3"/>
  <c r="M10" i="3"/>
  <c r="N10" i="3"/>
  <c r="N35" i="3"/>
  <c r="M33" i="3"/>
  <c r="N33" i="3"/>
  <c r="M28" i="3"/>
  <c r="N28" i="3"/>
  <c r="M13" i="3"/>
  <c r="N13" i="3"/>
  <c r="M8" i="3"/>
  <c r="N8" i="3"/>
  <c r="M6" i="3"/>
  <c r="N6" i="3"/>
  <c r="B18" i="13"/>
  <c r="B12" i="13"/>
  <c r="B14" i="13"/>
  <c r="B21" i="13"/>
  <c r="B27" i="13"/>
  <c r="B30" i="13"/>
  <c r="B33" i="13"/>
  <c r="B37" i="13"/>
  <c r="B40" i="13"/>
  <c r="H51" i="13"/>
  <c r="H50" i="13"/>
  <c r="H36" i="13"/>
  <c r="I36" i="13" s="1"/>
  <c r="K36" i="13" s="1"/>
  <c r="L36" i="13" s="1"/>
  <c r="M14" i="3"/>
  <c r="N14" i="3"/>
  <c r="M15" i="3"/>
  <c r="N15" i="3"/>
  <c r="M16" i="3"/>
  <c r="N16" i="3"/>
  <c r="M20" i="3"/>
  <c r="N20" i="3"/>
  <c r="M22" i="3"/>
  <c r="N22" i="3"/>
  <c r="M21" i="3"/>
  <c r="N21" i="3"/>
  <c r="M23" i="3"/>
  <c r="N23" i="3"/>
  <c r="M29" i="3"/>
  <c r="N29" i="3"/>
  <c r="M31" i="3"/>
  <c r="N31" i="3"/>
  <c r="M32" i="3"/>
  <c r="N32" i="3"/>
  <c r="M38" i="3"/>
  <c r="N38" i="3"/>
  <c r="M39" i="3"/>
  <c r="N39" i="3"/>
  <c r="M12" i="3"/>
  <c r="N12" i="3"/>
  <c r="M17" i="3"/>
  <c r="N17" i="3"/>
  <c r="M18" i="3"/>
  <c r="N18" i="3"/>
  <c r="M19" i="3"/>
  <c r="N19" i="3"/>
  <c r="M24" i="3"/>
  <c r="N24" i="3"/>
  <c r="M26" i="3"/>
  <c r="N26" i="3"/>
  <c r="M27" i="3"/>
  <c r="N27" i="3"/>
  <c r="M30" i="3"/>
  <c r="N30" i="3"/>
  <c r="M34" i="3"/>
  <c r="N34" i="3"/>
  <c r="M43" i="3"/>
  <c r="M44" i="3"/>
  <c r="V44" i="3"/>
  <c r="M45" i="3"/>
  <c r="M46" i="3"/>
  <c r="M47" i="3"/>
  <c r="M48" i="3"/>
  <c r="M49" i="3"/>
  <c r="V49" i="3"/>
  <c r="M50" i="3"/>
  <c r="M51" i="3"/>
  <c r="V51" i="3"/>
  <c r="M52" i="3"/>
  <c r="V52" i="3"/>
  <c r="M53" i="3"/>
  <c r="M54" i="3"/>
  <c r="V54" i="3"/>
  <c r="M55" i="3"/>
  <c r="M56" i="3"/>
  <c r="M57" i="3"/>
  <c r="V57" i="3"/>
  <c r="M58" i="3"/>
  <c r="M59" i="3"/>
  <c r="AB68" i="3"/>
  <c r="M60" i="3"/>
  <c r="M61" i="3"/>
  <c r="V61" i="3"/>
  <c r="M62" i="3"/>
  <c r="V62" i="3"/>
  <c r="M63" i="3"/>
  <c r="M64" i="3"/>
  <c r="M65" i="3"/>
  <c r="V65" i="3"/>
  <c r="M66" i="3"/>
  <c r="V66" i="3"/>
  <c r="M67" i="3"/>
  <c r="M41" i="3"/>
  <c r="N41" i="3"/>
  <c r="AC35" i="3"/>
  <c r="F35" i="3"/>
  <c r="G35" i="3"/>
  <c r="H49" i="13"/>
  <c r="K19" i="11"/>
  <c r="K14" i="11"/>
  <c r="K15" i="11"/>
  <c r="K24" i="11"/>
  <c r="K22" i="11"/>
  <c r="K25" i="11"/>
  <c r="K8" i="11"/>
  <c r="K9" i="11"/>
  <c r="K10" i="11"/>
  <c r="K11" i="11"/>
  <c r="K12" i="11"/>
  <c r="K29" i="11"/>
  <c r="K31" i="11"/>
  <c r="I12" i="7"/>
  <c r="J12" i="7" s="1"/>
  <c r="I10" i="7"/>
  <c r="J10" i="7" s="1"/>
  <c r="AC26" i="3"/>
  <c r="F26" i="3"/>
  <c r="G26" i="3"/>
  <c r="AC22" i="3"/>
  <c r="F22" i="3"/>
  <c r="G22" i="3"/>
  <c r="AC24" i="3"/>
  <c r="F24" i="3"/>
  <c r="G24" i="3"/>
  <c r="AC12" i="3"/>
  <c r="F12" i="3"/>
  <c r="G12" i="3"/>
  <c r="AC28" i="3"/>
  <c r="F28" i="3"/>
  <c r="G28" i="3"/>
  <c r="AC30" i="3"/>
  <c r="F30" i="3"/>
  <c r="G30" i="3"/>
  <c r="AC25" i="3"/>
  <c r="F25" i="3"/>
  <c r="G25" i="3"/>
  <c r="AC38" i="3"/>
  <c r="F38" i="3"/>
  <c r="G38" i="3"/>
  <c r="AC29" i="3"/>
  <c r="F29" i="3"/>
  <c r="G29" i="3"/>
  <c r="AC27" i="3"/>
  <c r="F27" i="3"/>
  <c r="G27" i="3"/>
  <c r="AC23" i="3"/>
  <c r="F23" i="3"/>
  <c r="G23" i="3"/>
  <c r="AC32" i="3"/>
  <c r="F32" i="3"/>
  <c r="G32" i="3"/>
  <c r="AC14" i="3"/>
  <c r="F14" i="3"/>
  <c r="G14" i="3"/>
  <c r="AC16" i="3"/>
  <c r="F16" i="3"/>
  <c r="G16" i="3"/>
  <c r="AC13" i="3"/>
  <c r="F13" i="3"/>
  <c r="G13" i="3"/>
  <c r="AC15" i="3"/>
  <c r="F15" i="3"/>
  <c r="G15" i="3"/>
  <c r="AC33" i="3"/>
  <c r="F33" i="3"/>
  <c r="G33" i="3"/>
  <c r="AC20" i="3"/>
  <c r="F20" i="3"/>
  <c r="G20" i="3"/>
  <c r="AC21" i="3"/>
  <c r="F21" i="3"/>
  <c r="G21" i="3"/>
  <c r="AC31" i="3"/>
  <c r="F31" i="3"/>
  <c r="G31" i="3"/>
  <c r="AC17" i="3"/>
  <c r="F17" i="3"/>
  <c r="G17" i="3"/>
  <c r="AC18" i="3"/>
  <c r="F18" i="3"/>
  <c r="G18" i="3"/>
  <c r="F19" i="3"/>
  <c r="G19" i="3"/>
  <c r="AC34" i="3"/>
  <c r="F34" i="3"/>
  <c r="G34" i="3"/>
  <c r="AC39" i="3"/>
  <c r="F39" i="3"/>
  <c r="G39" i="3"/>
  <c r="H48" i="13"/>
  <c r="H26" i="13"/>
  <c r="I26" i="13" s="1"/>
  <c r="K26" i="13" s="1"/>
  <c r="L26" i="13" s="1"/>
  <c r="F13" i="11"/>
  <c r="AA68" i="3"/>
  <c r="AC58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9" i="3"/>
  <c r="AC60" i="3"/>
  <c r="AC61" i="3"/>
  <c r="AC62" i="3"/>
  <c r="AC63" i="3"/>
  <c r="AC64" i="3"/>
  <c r="AC65" i="3"/>
  <c r="AC66" i="3"/>
  <c r="AC67" i="3"/>
  <c r="G64" i="3"/>
  <c r="G43" i="3"/>
  <c r="G51" i="3"/>
  <c r="G65" i="3"/>
  <c r="G57" i="3"/>
  <c r="G67" i="3"/>
  <c r="G48" i="3"/>
  <c r="G55" i="3"/>
  <c r="G46" i="3"/>
  <c r="G49" i="3"/>
  <c r="G60" i="3"/>
  <c r="G53" i="3"/>
  <c r="G54" i="3"/>
  <c r="G47" i="3"/>
  <c r="G61" i="3"/>
  <c r="G44" i="3"/>
  <c r="G68" i="3"/>
  <c r="G52" i="3"/>
  <c r="G63" i="3"/>
  <c r="G58" i="3"/>
  <c r="G59" i="3"/>
  <c r="G66" i="3"/>
  <c r="G45" i="3"/>
  <c r="G50" i="3"/>
  <c r="G56" i="3"/>
  <c r="G62" i="3"/>
  <c r="F68" i="3"/>
  <c r="W40" i="3"/>
  <c r="Y40" i="3"/>
  <c r="AA40" i="3"/>
  <c r="AA71" i="3"/>
  <c r="U40" i="3"/>
  <c r="S40" i="3"/>
  <c r="K41" i="14"/>
  <c r="M69" i="3"/>
  <c r="O33" i="11"/>
  <c r="O34" i="11"/>
  <c r="O35" i="11"/>
  <c r="F32" i="11"/>
  <c r="O32" i="11"/>
  <c r="F16" i="11"/>
  <c r="F26" i="11"/>
  <c r="F28" i="11"/>
  <c r="K32" i="11"/>
  <c r="K33" i="11"/>
  <c r="H47" i="14"/>
  <c r="H46" i="13"/>
  <c r="H47" i="13"/>
  <c r="H53" i="13"/>
  <c r="H32" i="13"/>
  <c r="I32" i="13" s="1"/>
  <c r="K32" i="13" s="1"/>
  <c r="L32" i="13" s="1"/>
  <c r="D11" i="7"/>
  <c r="D15" i="7"/>
  <c r="H7" i="13"/>
  <c r="H9" i="13"/>
  <c r="H14" i="13"/>
  <c r="H23" i="13"/>
  <c r="H25" i="13"/>
  <c r="I25" i="13" s="1"/>
  <c r="K25" i="13" s="1"/>
  <c r="L25" i="13" s="1"/>
  <c r="H27" i="13"/>
  <c r="H29" i="13"/>
  <c r="I29" i="13" s="1"/>
  <c r="K29" i="13" s="1"/>
  <c r="L29" i="13" s="1"/>
  <c r="H31" i="13"/>
  <c r="I31" i="13" s="1"/>
  <c r="K31" i="13" s="1"/>
  <c r="L31" i="13" s="1"/>
  <c r="H34" i="13"/>
  <c r="I34" i="13" s="1"/>
  <c r="K34" i="13" s="1"/>
  <c r="L34" i="13" s="1"/>
  <c r="H35" i="13"/>
  <c r="I35" i="13" s="1"/>
  <c r="K35" i="13" s="1"/>
  <c r="L35" i="13" s="1"/>
  <c r="H38" i="13"/>
  <c r="H39" i="13"/>
  <c r="I39" i="13" s="1"/>
  <c r="K39" i="13" s="1"/>
  <c r="H41" i="13"/>
  <c r="H42" i="13"/>
  <c r="I42" i="13" s="1"/>
  <c r="K42" i="13" s="1"/>
  <c r="H43" i="13"/>
  <c r="H44" i="13"/>
  <c r="H45" i="13"/>
  <c r="H7" i="14"/>
  <c r="I7" i="14" s="1"/>
  <c r="H11" i="14"/>
  <c r="H12" i="14"/>
  <c r="H14" i="14"/>
  <c r="I14" i="14" s="1"/>
  <c r="K14" i="14" s="1"/>
  <c r="L14" i="14" s="1"/>
  <c r="H15" i="14"/>
  <c r="H16" i="14"/>
  <c r="I16" i="14" s="1"/>
  <c r="K16" i="14" s="1"/>
  <c r="H17" i="14"/>
  <c r="H18" i="14"/>
  <c r="H20" i="14"/>
  <c r="H40" i="14"/>
  <c r="H46" i="14"/>
  <c r="AC41" i="3"/>
  <c r="AC42" i="3"/>
  <c r="AA42" i="3"/>
  <c r="Y42" i="3"/>
  <c r="Y71" i="3"/>
  <c r="Y68" i="3"/>
  <c r="W42" i="3"/>
  <c r="W68" i="3"/>
  <c r="S42" i="3"/>
  <c r="P42" i="3"/>
  <c r="M68" i="3"/>
  <c r="K34" i="11"/>
  <c r="K27" i="11"/>
  <c r="L27" i="11"/>
  <c r="N27" i="11"/>
  <c r="O27" i="11"/>
  <c r="O28" i="11"/>
  <c r="N17" i="11"/>
  <c r="O17" i="11"/>
  <c r="K17" i="11"/>
  <c r="G42" i="3"/>
  <c r="G11" i="3"/>
  <c r="G7" i="3"/>
  <c r="G9" i="3"/>
  <c r="I14" i="7"/>
  <c r="J14" i="7" s="1"/>
  <c r="I8" i="7"/>
  <c r="J8" i="7" s="1"/>
  <c r="T11" i="3"/>
  <c r="R11" i="3"/>
  <c r="AC10" i="3"/>
  <c r="F42" i="3"/>
  <c r="F36" i="11"/>
  <c r="Z10" i="3"/>
  <c r="AD10" i="3"/>
  <c r="AB10" i="3"/>
  <c r="S68" i="3"/>
  <c r="AC68" i="3"/>
  <c r="AD62" i="3"/>
  <c r="Z42" i="3"/>
  <c r="AB42" i="3"/>
  <c r="V50" i="3"/>
  <c r="G70" i="3"/>
  <c r="V53" i="3"/>
  <c r="AD34" i="3"/>
  <c r="V34" i="3"/>
  <c r="AD24" i="3"/>
  <c r="V24" i="3"/>
  <c r="S8" i="3"/>
  <c r="S9" i="3" s="1"/>
  <c r="Q9" i="3"/>
  <c r="V60" i="3"/>
  <c r="AD13" i="3"/>
  <c r="V13" i="3"/>
  <c r="S10" i="3"/>
  <c r="S11" i="3" s="1"/>
  <c r="Q11" i="3"/>
  <c r="AD65" i="3"/>
  <c r="AD54" i="3"/>
  <c r="AD32" i="3"/>
  <c r="V32" i="3"/>
  <c r="AD29" i="3"/>
  <c r="V29" i="3"/>
  <c r="AD49" i="3"/>
  <c r="AD15" i="3"/>
  <c r="V15" i="3"/>
  <c r="AD18" i="3"/>
  <c r="V18" i="3"/>
  <c r="AD12" i="3"/>
  <c r="AD41" i="3"/>
  <c r="AD42" i="3" s="1"/>
  <c r="X42" i="3"/>
  <c r="AD39" i="3"/>
  <c r="V39" i="3"/>
  <c r="AD19" i="3"/>
  <c r="V19" i="3"/>
  <c r="F37" i="11"/>
  <c r="B49" i="14"/>
  <c r="B55" i="13"/>
  <c r="AD17" i="3"/>
  <c r="V17" i="3"/>
  <c r="AD26" i="3"/>
  <c r="V26" i="3"/>
  <c r="AD23" i="3"/>
  <c r="V23" i="3"/>
  <c r="AD30" i="3"/>
  <c r="V30" i="3"/>
  <c r="AD25" i="3"/>
  <c r="V25" i="3"/>
  <c r="AD37" i="3"/>
  <c r="V37" i="3"/>
  <c r="W71" i="3"/>
  <c r="AC40" i="3"/>
  <c r="AC71" i="3"/>
  <c r="G40" i="3"/>
  <c r="G71" i="3"/>
  <c r="F40" i="3"/>
  <c r="F71" i="3"/>
  <c r="V12" i="3"/>
  <c r="V8" i="3"/>
  <c r="V9" i="3" s="1"/>
  <c r="AD38" i="3"/>
  <c r="V38" i="3"/>
  <c r="AD27" i="3"/>
  <c r="V27" i="3"/>
  <c r="AD53" i="3"/>
  <c r="AD21" i="3"/>
  <c r="V21" i="3"/>
  <c r="AD51" i="3"/>
  <c r="V67" i="3"/>
  <c r="V55" i="3"/>
  <c r="AD55" i="3"/>
  <c r="V47" i="3"/>
  <c r="AD47" i="3"/>
  <c r="S6" i="3"/>
  <c r="Q7" i="3"/>
  <c r="V58" i="3"/>
  <c r="V46" i="3"/>
  <c r="AD46" i="3"/>
  <c r="AD22" i="3"/>
  <c r="V22" i="3"/>
  <c r="AD16" i="3"/>
  <c r="V16" i="3"/>
  <c r="AD33" i="3"/>
  <c r="V33" i="3"/>
  <c r="AD52" i="3"/>
  <c r="V64" i="3"/>
  <c r="AD64" i="3"/>
  <c r="V48" i="3"/>
  <c r="AD45" i="3"/>
  <c r="V63" i="3"/>
  <c r="AD63" i="3"/>
  <c r="V59" i="3"/>
  <c r="AD59" i="3"/>
  <c r="V56" i="3"/>
  <c r="AD56" i="3"/>
  <c r="AD20" i="3"/>
  <c r="V20" i="3"/>
  <c r="AD66" i="3"/>
  <c r="AD61" i="3"/>
  <c r="AD50" i="3"/>
  <c r="AD44" i="3"/>
  <c r="AD60" i="3"/>
  <c r="AD43" i="3"/>
  <c r="AD58" i="3"/>
  <c r="AD28" i="3"/>
  <c r="V28" i="3"/>
  <c r="AD14" i="3"/>
  <c r="X40" i="3"/>
  <c r="AD35" i="3"/>
  <c r="V35" i="3"/>
  <c r="V45" i="3"/>
  <c r="AB40" i="3"/>
  <c r="AD67" i="3"/>
  <c r="V6" i="3"/>
  <c r="V7" i="3"/>
  <c r="S7" i="3"/>
  <c r="Q42" i="3"/>
  <c r="V41" i="3"/>
  <c r="V42" i="3"/>
  <c r="Z40" i="3"/>
  <c r="AD40" i="3"/>
  <c r="V14" i="3"/>
  <c r="Q40" i="3"/>
  <c r="L7" i="14" l="1"/>
  <c r="L8" i="14" s="1"/>
  <c r="L16" i="14"/>
  <c r="L17" i="14" s="1"/>
  <c r="L9" i="14"/>
  <c r="L10" i="14" s="1"/>
  <c r="I45" i="13"/>
  <c r="K45" i="13" s="1"/>
  <c r="I43" i="13"/>
  <c r="K43" i="13" s="1"/>
  <c r="I38" i="13"/>
  <c r="K38" i="13" s="1"/>
  <c r="L40" i="13" s="1"/>
  <c r="I53" i="13"/>
  <c r="K53" i="13" s="1"/>
  <c r="I46" i="13"/>
  <c r="K46" i="13" s="1"/>
  <c r="I49" i="13"/>
  <c r="K49" i="13" s="1"/>
  <c r="I51" i="13"/>
  <c r="K51" i="13" s="1"/>
  <c r="I52" i="13"/>
  <c r="K52" i="13" s="1"/>
  <c r="I44" i="13"/>
  <c r="K44" i="13" s="1"/>
  <c r="I41" i="13"/>
  <c r="K41" i="13" s="1"/>
  <c r="I47" i="13"/>
  <c r="K47" i="13" s="1"/>
  <c r="I48" i="13"/>
  <c r="K48" i="13" s="1"/>
  <c r="I50" i="13"/>
  <c r="K50" i="13" s="1"/>
  <c r="I13" i="13"/>
  <c r="K13" i="13" s="1"/>
  <c r="L13" i="13" s="1"/>
  <c r="L14" i="13" s="1"/>
  <c r="AB71" i="3"/>
  <c r="V40" i="3"/>
  <c r="V10" i="3"/>
  <c r="V11" i="3" s="1"/>
  <c r="O36" i="11"/>
  <c r="O26" i="11"/>
  <c r="O21" i="11"/>
  <c r="O16" i="11"/>
  <c r="O13" i="11"/>
  <c r="I40" i="14"/>
  <c r="K40" i="14" s="1"/>
  <c r="I18" i="14"/>
  <c r="K18" i="14" s="1"/>
  <c r="I11" i="14"/>
  <c r="K11" i="14" s="1"/>
  <c r="I23" i="14"/>
  <c r="K23" i="14" s="1"/>
  <c r="L23" i="14" s="1"/>
  <c r="I31" i="14"/>
  <c r="K31" i="14" s="1"/>
  <c r="L31" i="14" s="1"/>
  <c r="I25" i="14"/>
  <c r="K25" i="14" s="1"/>
  <c r="L25" i="14" s="1"/>
  <c r="I33" i="14"/>
  <c r="K33" i="14" s="1"/>
  <c r="L33" i="14" s="1"/>
  <c r="I29" i="14"/>
  <c r="K29" i="14" s="1"/>
  <c r="L29" i="14" s="1"/>
  <c r="I42" i="14"/>
  <c r="K42" i="14" s="1"/>
  <c r="L42" i="14" s="1"/>
  <c r="I44" i="14"/>
  <c r="K44" i="14" s="1"/>
  <c r="L44" i="14" s="1"/>
  <c r="I35" i="14"/>
  <c r="K35" i="14" s="1"/>
  <c r="L35" i="14" s="1"/>
  <c r="I37" i="14"/>
  <c r="K37" i="14" s="1"/>
  <c r="L37" i="14" s="1"/>
  <c r="I46" i="14"/>
  <c r="K46" i="14" s="1"/>
  <c r="L46" i="14" s="1"/>
  <c r="I20" i="14"/>
  <c r="K20" i="14" s="1"/>
  <c r="I47" i="14"/>
  <c r="K47" i="14" s="1"/>
  <c r="L47" i="14" s="1"/>
  <c r="I24" i="14"/>
  <c r="K24" i="14" s="1"/>
  <c r="L24" i="14" s="1"/>
  <c r="I30" i="14"/>
  <c r="K30" i="14" s="1"/>
  <c r="L30" i="14" s="1"/>
  <c r="I28" i="14"/>
  <c r="K28" i="14" s="1"/>
  <c r="L28" i="14" s="1"/>
  <c r="I34" i="14"/>
  <c r="K34" i="14" s="1"/>
  <c r="L34" i="14" s="1"/>
  <c r="I26" i="14"/>
  <c r="K26" i="14" s="1"/>
  <c r="L26" i="14" s="1"/>
  <c r="I38" i="14"/>
  <c r="K38" i="14" s="1"/>
  <c r="L38" i="14" s="1"/>
  <c r="I21" i="14"/>
  <c r="K21" i="14" s="1"/>
  <c r="L21" i="14" s="1"/>
  <c r="I43" i="14"/>
  <c r="K43" i="14" s="1"/>
  <c r="I36" i="14"/>
  <c r="K36" i="14" s="1"/>
  <c r="L36" i="14" s="1"/>
  <c r="L15" i="14"/>
  <c r="AD48" i="3"/>
  <c r="AD68" i="3" s="1"/>
  <c r="AD71" i="3" s="1"/>
  <c r="Z68" i="3"/>
  <c r="Z71" i="3" s="1"/>
  <c r="X68" i="3"/>
  <c r="X71" i="3" s="1"/>
  <c r="Q70" i="3"/>
  <c r="Q71" i="3" s="1"/>
  <c r="V43" i="3"/>
  <c r="V68" i="3" s="1"/>
  <c r="V71" i="3" s="1"/>
  <c r="L33" i="13"/>
  <c r="L30" i="13"/>
  <c r="L27" i="13"/>
  <c r="L23" i="13"/>
  <c r="L21" i="13"/>
  <c r="L18" i="13"/>
  <c r="L12" i="13"/>
  <c r="L9" i="13"/>
  <c r="L7" i="13"/>
  <c r="M11" i="7"/>
  <c r="M15" i="7" s="1"/>
  <c r="S69" i="3"/>
  <c r="S70" i="3" s="1"/>
  <c r="S71" i="3" s="1"/>
  <c r="O37" i="11" l="1"/>
  <c r="L43" i="14"/>
  <c r="L45" i="14" s="1"/>
  <c r="L48" i="14"/>
  <c r="L11" i="14"/>
  <c r="L12" i="14" s="1"/>
  <c r="L40" i="14"/>
  <c r="L41" i="14" s="1"/>
  <c r="L20" i="14"/>
  <c r="L22" i="14" s="1"/>
  <c r="L39" i="14"/>
  <c r="L18" i="14"/>
  <c r="L19" i="14" s="1"/>
  <c r="L54" i="13"/>
  <c r="L55" i="13" s="1"/>
  <c r="L59" i="13"/>
  <c r="V69" i="3"/>
  <c r="V70" i="3" s="1"/>
  <c r="L49" i="14" l="1"/>
  <c r="L60" i="13"/>
</calcChain>
</file>

<file path=xl/sharedStrings.xml><?xml version="1.0" encoding="utf-8"?>
<sst xmlns="http://schemas.openxmlformats.org/spreadsheetml/2006/main" count="548" uniqueCount="234">
  <si>
    <t>Директор</t>
  </si>
  <si>
    <t>Итого зам. директора</t>
  </si>
  <si>
    <t>Итого воспитатель</t>
  </si>
  <si>
    <t>Гл. бухгалтер</t>
  </si>
  <si>
    <t>Итого УВП</t>
  </si>
  <si>
    <t>Итого ОП</t>
  </si>
  <si>
    <t>Учительские часы</t>
  </si>
  <si>
    <t xml:space="preserve">Всего </t>
  </si>
  <si>
    <t>Ф.И.О.</t>
  </si>
  <si>
    <t>Уровень образования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</si>
  <si>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</si>
  <si>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</si>
  <si>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</si>
  <si>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</si>
  <si>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</si>
  <si>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</si>
  <si>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Компенсационные выплаты</t>
  </si>
  <si>
    <t>начальное звено</t>
  </si>
  <si>
    <t>среднее звено</t>
  </si>
  <si>
    <t>старшее звено</t>
  </si>
  <si>
    <t>коэф.уровня образования</t>
  </si>
  <si>
    <t>коэф. стажа работы</t>
  </si>
  <si>
    <t>коэф. напряженности</t>
  </si>
  <si>
    <t>%- вредные условия труда</t>
  </si>
  <si>
    <t>сумма</t>
  </si>
  <si>
    <t>Сумма</t>
  </si>
  <si>
    <t>часы</t>
  </si>
  <si>
    <t>Всего часов</t>
  </si>
  <si>
    <t>Итого  соц. педагог</t>
  </si>
  <si>
    <t>педагог-психолог</t>
  </si>
  <si>
    <t>Итого педагог-психолог</t>
  </si>
  <si>
    <t>учитель</t>
  </si>
  <si>
    <t>Итого по учителям</t>
  </si>
  <si>
    <t>воспитатель</t>
  </si>
  <si>
    <t>Всего:</t>
  </si>
  <si>
    <t>Группа образовательного учреждения по оплате труда № 1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</si>
  <si>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</si>
  <si>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</si>
  <si>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</si>
  <si>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</si>
  <si>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Коэф. специфики работы</t>
  </si>
  <si>
    <t>Всего</t>
  </si>
  <si>
    <t>Должностной оклад с учетом коэф.</t>
  </si>
  <si>
    <t>Коэф.специф. Работы</t>
  </si>
  <si>
    <t>Коэф.квал.катег</t>
  </si>
  <si>
    <t>Должностной оклад с округлением</t>
  </si>
  <si>
    <t>первая</t>
  </si>
  <si>
    <t>высшая</t>
  </si>
  <si>
    <t xml:space="preserve">воспитатель </t>
  </si>
  <si>
    <t>Должностной оклад с коэф. специф.</t>
  </si>
  <si>
    <t xml:space="preserve">Должностной оклад </t>
  </si>
  <si>
    <t>Должностной оклад с учетом округ</t>
  </si>
  <si>
    <t>преподаватель ОБЖ</t>
  </si>
  <si>
    <t>Основная часть ФОТб-</t>
  </si>
  <si>
    <t>Всего основная часть ФОТб-</t>
  </si>
  <si>
    <t>Основная часть-</t>
  </si>
  <si>
    <t>Основная часть ФОТб</t>
  </si>
  <si>
    <t>ФИО</t>
  </si>
  <si>
    <t>Кол-во занятых ставок</t>
  </si>
  <si>
    <t>Квалификационный уровень</t>
  </si>
  <si>
    <t>Должности</t>
  </si>
  <si>
    <t>Коэффициент группы (Кугр)</t>
  </si>
  <si>
    <t>Квалификационный уровень (Ккву)</t>
  </si>
  <si>
    <t>Должностной оклад с коэф.</t>
  </si>
  <si>
    <t>Коэф. Специф.</t>
  </si>
  <si>
    <t>Должностной оклад с коэф. Спец</t>
  </si>
  <si>
    <t>ОП</t>
  </si>
  <si>
    <t>вакансия</t>
  </si>
  <si>
    <t>дворник</t>
  </si>
  <si>
    <t>Итого дворник</t>
  </si>
  <si>
    <t>УВП</t>
  </si>
  <si>
    <t>Итого бухгалтер</t>
  </si>
  <si>
    <t>Итого секретарь</t>
  </si>
  <si>
    <t>высшее</t>
  </si>
  <si>
    <t>вторая</t>
  </si>
  <si>
    <t>Итого лаборант</t>
  </si>
  <si>
    <t>ср. проф</t>
  </si>
  <si>
    <t>час</t>
  </si>
  <si>
    <t>вахтер</t>
  </si>
  <si>
    <t>Итого мл.воспитатель</t>
  </si>
  <si>
    <t xml:space="preserve">     </t>
  </si>
  <si>
    <t>Мед.стаж</t>
  </si>
  <si>
    <t>Коэф. Квалифик. Категории</t>
  </si>
  <si>
    <t>Повышающий коэфициент</t>
  </si>
  <si>
    <t>ср.проф.</t>
  </si>
  <si>
    <t>м/с для орг.питания</t>
  </si>
  <si>
    <t xml:space="preserve">мл.мед.сестра </t>
  </si>
  <si>
    <t>Итого</t>
  </si>
  <si>
    <t>Врач - специалист</t>
  </si>
  <si>
    <t>Итого УВП мед. персонала</t>
  </si>
  <si>
    <t>медсестра</t>
  </si>
  <si>
    <t>вред. Условия</t>
  </si>
  <si>
    <t>%</t>
  </si>
  <si>
    <t>ставки</t>
  </si>
  <si>
    <t>Инструктор ЛФК</t>
  </si>
  <si>
    <t>повар</t>
  </si>
  <si>
    <t>Итого повар</t>
  </si>
  <si>
    <t>Шеф-повар</t>
  </si>
  <si>
    <t>Итого шеф- повар</t>
  </si>
  <si>
    <t>Итого зав. складом</t>
  </si>
  <si>
    <t>кастелянша</t>
  </si>
  <si>
    <t>Итого кастелянша</t>
  </si>
  <si>
    <t>Итого швея по ремонту одежды</t>
  </si>
  <si>
    <t>грузчик</t>
  </si>
  <si>
    <t>Итого грузчик</t>
  </si>
  <si>
    <t>Итого рабочий</t>
  </si>
  <si>
    <t>слесарь- сантехник</t>
  </si>
  <si>
    <t>Итого слесарь-сантехник</t>
  </si>
  <si>
    <t>Зав.складом</t>
  </si>
  <si>
    <t>Итого мастер уч.мастерских</t>
  </si>
  <si>
    <t>подсобный рабочий</t>
  </si>
  <si>
    <t>Итого подсобный рабочий</t>
  </si>
  <si>
    <t>Итого водитель</t>
  </si>
  <si>
    <t>машинист по стирке</t>
  </si>
  <si>
    <t>Итого вахтер</t>
  </si>
  <si>
    <t>учитель логопед</t>
  </si>
  <si>
    <t xml:space="preserve">Итого по учитель логопед  </t>
  </si>
  <si>
    <t>Обслуживающий персонал</t>
  </si>
  <si>
    <t>Учебно-вспомогательный персонал</t>
  </si>
  <si>
    <t>Секретарь</t>
  </si>
  <si>
    <t>Лаборант</t>
  </si>
  <si>
    <t>Мастер уч. мастерских</t>
  </si>
  <si>
    <t>Бухгалтер</t>
  </si>
  <si>
    <t>Мл. воспитатель</t>
  </si>
  <si>
    <t>швея по ремонту одежды</t>
  </si>
  <si>
    <t>б/к</t>
  </si>
  <si>
    <t>Социал. педагог</t>
  </si>
  <si>
    <t>пал. медсестра</t>
  </si>
  <si>
    <t>медсестра ФИЗО</t>
  </si>
  <si>
    <t>врач- специалист</t>
  </si>
  <si>
    <t xml:space="preserve">Итого </t>
  </si>
  <si>
    <t>Итого зав. Библиотекой</t>
  </si>
  <si>
    <t>сторож</t>
  </si>
  <si>
    <t>Итого сторож</t>
  </si>
  <si>
    <t>Сторож</t>
  </si>
  <si>
    <t xml:space="preserve"> инструктор ЛФК</t>
  </si>
  <si>
    <t>медсестра по питанию</t>
  </si>
  <si>
    <t>Итого слесарь-электромонтер</t>
  </si>
  <si>
    <t>врач-физиотерапии</t>
  </si>
  <si>
    <t>от 10 до 15</t>
  </si>
  <si>
    <t>34 00 00</t>
  </si>
  <si>
    <t xml:space="preserve">09 00 00 </t>
  </si>
  <si>
    <t>Зам. директора по обеспечению безопасности</t>
  </si>
  <si>
    <t>16-00-00</t>
  </si>
  <si>
    <t>32-00-00</t>
  </si>
  <si>
    <t>врач-фтизиатр</t>
  </si>
  <si>
    <t>врач- педиатр</t>
  </si>
  <si>
    <t>врач-стоматолог</t>
  </si>
  <si>
    <t>от 10-15</t>
  </si>
  <si>
    <t>водитель грузовой</t>
  </si>
  <si>
    <t>уб.служ.помещений</t>
  </si>
  <si>
    <t>Итого уборщ.служеб.помещений</t>
  </si>
  <si>
    <t>водитель Легковой</t>
  </si>
  <si>
    <t>Итого заведующий хозяйством</t>
  </si>
  <si>
    <t>заведующий хозяйством</t>
  </si>
  <si>
    <t>Итого рабочий по обслуж.тепл.</t>
  </si>
  <si>
    <t>44 07 00</t>
  </si>
  <si>
    <t>03 00 14</t>
  </si>
  <si>
    <t>47 02 00</t>
  </si>
  <si>
    <t>20 02 13</t>
  </si>
  <si>
    <t>42 04 14</t>
  </si>
  <si>
    <t>26 00 14</t>
  </si>
  <si>
    <t>11 00 00</t>
  </si>
  <si>
    <t xml:space="preserve">18 11 29 </t>
  </si>
  <si>
    <t>педагог-организатор</t>
  </si>
  <si>
    <t>33 10 16</t>
  </si>
  <si>
    <t>42 08 01</t>
  </si>
  <si>
    <t>07 01 19</t>
  </si>
  <si>
    <t>40 02 02</t>
  </si>
  <si>
    <t>31 03 15</t>
  </si>
  <si>
    <t>17 00 20</t>
  </si>
  <si>
    <t>29 11 12</t>
  </si>
  <si>
    <t>29 02 09</t>
  </si>
  <si>
    <t>23 07 15</t>
  </si>
  <si>
    <t>41 10 11</t>
  </si>
  <si>
    <t>34 11 00</t>
  </si>
  <si>
    <t>18 07 19</t>
  </si>
  <si>
    <t>43 04 14</t>
  </si>
  <si>
    <t>41 04 18</t>
  </si>
  <si>
    <t>03 00 08</t>
  </si>
  <si>
    <t>02 00 00</t>
  </si>
  <si>
    <t>37 08 17</t>
  </si>
  <si>
    <t>27 02 11</t>
  </si>
  <si>
    <t>23 08 27</t>
  </si>
  <si>
    <t>17 11 09</t>
  </si>
  <si>
    <t>24 00 00</t>
  </si>
  <si>
    <t>21 00 20</t>
  </si>
  <si>
    <t>30 02 00</t>
  </si>
  <si>
    <t>41 11 14</t>
  </si>
  <si>
    <t>41 00 00</t>
  </si>
  <si>
    <t>39 08 19</t>
  </si>
  <si>
    <t>34 11 22</t>
  </si>
  <si>
    <t>42 04 00</t>
  </si>
  <si>
    <t>32 11 16</t>
  </si>
  <si>
    <t>21 02 13</t>
  </si>
  <si>
    <t>04 00 14</t>
  </si>
  <si>
    <t>33 05 22</t>
  </si>
  <si>
    <t>03 05 00</t>
  </si>
  <si>
    <t xml:space="preserve">32 00 00 </t>
  </si>
  <si>
    <t>39 00 00</t>
  </si>
  <si>
    <t>27 00 14</t>
  </si>
  <si>
    <t>37 08 07</t>
  </si>
  <si>
    <t>19 11 00</t>
  </si>
  <si>
    <t>слесарь- электромонтер</t>
  </si>
  <si>
    <t>рабочий по обсл.теплоузл.</t>
  </si>
  <si>
    <t xml:space="preserve">16 00 13 </t>
  </si>
  <si>
    <t>37 00 00</t>
  </si>
  <si>
    <t>26 08 00</t>
  </si>
  <si>
    <t>17 08 00</t>
  </si>
  <si>
    <t>35 00 00</t>
  </si>
  <si>
    <t>рабочий по обсл.зданий</t>
  </si>
  <si>
    <t>Итого машинист по стирке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</si>
  <si>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</si>
  <si>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Стаж руководящей работы</t>
  </si>
  <si>
    <t>Зам. директора УВР</t>
  </si>
  <si>
    <t>06-07-00</t>
  </si>
  <si>
    <t>36 00 16</t>
  </si>
  <si>
    <t>05 00 13</t>
  </si>
  <si>
    <t>Зам. директора ВР</t>
  </si>
  <si>
    <t>зав библиотекой</t>
  </si>
  <si>
    <t>ОБ</t>
  </si>
  <si>
    <t>ГБ</t>
  </si>
  <si>
    <t xml:space="preserve">Санаторная школа-интернат № </t>
  </si>
  <si>
    <t>Санаторная школа-интернат №</t>
  </si>
  <si>
    <t>Коэф. стажа</t>
  </si>
  <si>
    <t>Расшифровка по административному персоналу на 01.09.20_____ г.</t>
  </si>
  <si>
    <t>Расшифровка по педагогическому персоналу к расчету фонда з/платы на 01.09.20______ г</t>
  </si>
  <si>
    <t>Должностные оклады  на 01.09.20____</t>
  </si>
  <si>
    <t>Должностные оклады  на 01.09.20______</t>
  </si>
  <si>
    <t>Расшифровка по медицинскому персоналу к расчету фонда з/платы на 01.09.20_______ г.</t>
  </si>
  <si>
    <t xml:space="preserve">Пед.стаж </t>
  </si>
  <si>
    <t xml:space="preserve">Должностной оклад с коэф. с округлением </t>
  </si>
  <si>
    <t xml:space="preserve"> Должностной оклад с учетом коэф.специфики</t>
  </si>
  <si>
    <t>Итого педагог-организатор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</si>
</sst>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00"/>
  </numFmts>
  <fonts count="9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2" fontId="2" fillId="0" borderId="1" xfId="0" applyNumberFormat="1" applyFont="1" applyBorder="1"/>
    <xf numFmtId="0" fontId="2" fillId="3" borderId="1" xfId="0" applyFont="1" applyFill="1" applyBorder="1"/>
    <xf numFmtId="0" fontId="3" fillId="3" borderId="1" xfId="0" applyFont="1" applyFill="1" applyBorder="1"/>
    <xf numFmtId="16" fontId="3" fillId="0" borderId="0" xfId="0" applyNumberFormat="1" applyFont="1"/>
    <xf numFmtId="0" fontId="2" fillId="0" borderId="0" xfId="0" applyFont="1" applyBorder="1"/>
    <xf numFmtId="0" fontId="3" fillId="0" borderId="0" xfId="0" applyFont="1" applyBorder="1"/>
    <xf numFmtId="0" fontId="3" fillId="3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2" fontId="2" fillId="0" borderId="0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2" fontId="3" fillId="0" borderId="0" xfId="0" applyNumberFormat="1" applyFont="1" applyBorder="1"/>
    <xf numFmtId="0" fontId="4" fillId="2" borderId="1" xfId="0" applyFont="1" applyFill="1" applyBorder="1"/>
    <xf numFmtId="0" fontId="3" fillId="3" borderId="0" xfId="0" applyFont="1" applyFill="1" applyBorder="1"/>
    <xf numFmtId="2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5" fontId="2" fillId="0" borderId="1" xfId="0" applyNumberFormat="1" applyFont="1" applyBorder="1"/>
    <xf numFmtId="0" fontId="2" fillId="3" borderId="0" xfId="0" applyFont="1" applyFill="1"/>
    <xf numFmtId="0" fontId="3" fillId="9" borderId="1" xfId="0" applyFont="1" applyFill="1" applyBorder="1"/>
    <xf numFmtId="2" fontId="3" fillId="9" borderId="1" xfId="0" applyNumberFormat="1" applyFont="1" applyFill="1" applyBorder="1"/>
    <xf numFmtId="0" fontId="2" fillId="9" borderId="1" xfId="0" applyFont="1" applyFill="1" applyBorder="1"/>
    <xf numFmtId="2" fontId="2" fillId="9" borderId="1" xfId="0" applyNumberFormat="1" applyFont="1" applyFill="1" applyBorder="1"/>
    <xf numFmtId="0" fontId="3" fillId="9" borderId="5" xfId="0" applyFont="1" applyFill="1" applyBorder="1"/>
    <xf numFmtId="166" fontId="3" fillId="9" borderId="1" xfId="0" applyNumberFormat="1" applyFont="1" applyFill="1" applyBorder="1"/>
    <xf numFmtId="0" fontId="3" fillId="9" borderId="1" xfId="0" applyFont="1" applyFill="1" applyBorder="1" applyAlignment="1">
      <alignment wrapText="1"/>
    </xf>
    <xf numFmtId="0" fontId="7" fillId="9" borderId="1" xfId="0" applyFont="1" applyFill="1" applyBorder="1"/>
    <xf numFmtId="0" fontId="3" fillId="9" borderId="6" xfId="0" applyFont="1" applyFill="1" applyBorder="1"/>
    <xf numFmtId="0" fontId="2" fillId="9" borderId="8" xfId="0" applyFont="1" applyFill="1" applyBorder="1"/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/>
    <xf numFmtId="2" fontId="2" fillId="0" borderId="0" xfId="0" applyNumberFormat="1" applyFont="1"/>
    <xf numFmtId="0" fontId="2" fillId="3" borderId="0" xfId="0" applyFont="1" applyFill="1" applyBorder="1"/>
    <xf numFmtId="0" fontId="8" fillId="0" borderId="1" xfId="0" applyFont="1" applyBorder="1"/>
    <xf numFmtId="2" fontId="2" fillId="2" borderId="1" xfId="0" applyNumberFormat="1" applyFont="1" applyFill="1" applyBorder="1"/>
    <xf numFmtId="0" fontId="3" fillId="2" borderId="1" xfId="0" applyFont="1" applyFill="1" applyBorder="1"/>
    <xf numFmtId="2" fontId="2" fillId="3" borderId="0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6" fillId="3" borderId="0" xfId="0" applyFont="1" applyFill="1" applyBorder="1"/>
    <xf numFmtId="2" fontId="2" fillId="4" borderId="0" xfId="0" applyNumberFormat="1" applyFont="1" applyFill="1" applyBorder="1"/>
    <xf numFmtId="2" fontId="3" fillId="3" borderId="0" xfId="0" applyNumberFormat="1" applyFont="1" applyFill="1" applyBorder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8" fillId="3" borderId="0" xfId="0" applyFont="1" applyFill="1" applyBorder="1"/>
    <xf numFmtId="164" fontId="2" fillId="3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/>
    <xf numFmtId="166" fontId="3" fillId="3" borderId="0" xfId="0" applyNumberFormat="1" applyFont="1" applyFill="1" applyBorder="1"/>
    <xf numFmtId="1" fontId="2" fillId="4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2" fillId="0" borderId="9" xfId="0" applyFont="1" applyBorder="1"/>
    <xf numFmtId="49" fontId="3" fillId="0" borderId="1" xfId="0" applyNumberFormat="1" applyFont="1" applyBorder="1"/>
    <xf numFmtId="2" fontId="3" fillId="0" borderId="0" xfId="0" applyNumberFormat="1" applyFont="1"/>
    <xf numFmtId="0" fontId="2" fillId="0" borderId="6" xfId="0" applyFont="1" applyBorder="1"/>
    <xf numFmtId="0" fontId="2" fillId="0" borderId="10" xfId="0" applyFont="1" applyBorder="1"/>
    <xf numFmtId="0" fontId="2" fillId="3" borderId="9" xfId="0" applyFont="1" applyFill="1" applyBorder="1"/>
    <xf numFmtId="2" fontId="3" fillId="12" borderId="0" xfId="0" applyNumberFormat="1" applyFont="1" applyFill="1"/>
    <xf numFmtId="0" fontId="2" fillId="13" borderId="1" xfId="0" applyFont="1" applyFill="1" applyBorder="1"/>
    <xf numFmtId="2" fontId="3" fillId="13" borderId="1" xfId="0" applyNumberFormat="1" applyFont="1" applyFill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/>
    <xf numFmtId="0" fontId="3" fillId="9" borderId="9" xfId="0" applyFont="1" applyFill="1" applyBorder="1"/>
    <xf numFmtId="0" fontId="3" fillId="0" borderId="0" xfId="0" applyFont="1" applyAlignment="1">
      <alignment horizontal="left"/>
    </xf>
    <xf numFmtId="0" fontId="3" fillId="3" borderId="2" xfId="0" applyFont="1" applyFill="1" applyBorder="1"/>
    <xf numFmtId="0" fontId="3" fillId="9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4" xfId="0" applyFont="1" applyFill="1" applyBorder="1"/>
    <xf numFmtId="0" fontId="2" fillId="9" borderId="7" xfId="0" applyFont="1" applyFill="1" applyBorder="1"/>
    <xf numFmtId="0" fontId="2" fillId="9" borderId="8" xfId="0" applyFont="1" applyFill="1" applyBorder="1" applyAlignment="1">
      <alignment horizontal="center"/>
    </xf>
    <xf numFmtId="0" fontId="3" fillId="0" borderId="0" xfId="0" applyFont="1" applyAlignment="1"/>
    <xf numFmtId="0" fontId="2" fillId="0" borderId="1" xfId="0" applyFont="1" applyBorder="1"/>
    <xf numFmtId="0" fontId="3" fillId="13" borderId="1" xfId="0" applyFont="1" applyFill="1" applyBorder="1"/>
    <xf numFmtId="0" fontId="3" fillId="0" borderId="11" xfId="0" applyFont="1" applyBorder="1" applyAlignment="1">
      <alignment horizontal="center"/>
    </xf>
    <xf numFmtId="4" fontId="2" fillId="0" borderId="1" xfId="0" applyNumberFormat="1" applyFont="1" applyBorder="1"/>
    <xf numFmtId="4" fontId="3" fillId="8" borderId="1" xfId="0" applyNumberFormat="1" applyFont="1" applyFill="1" applyBorder="1"/>
    <xf numFmtId="4" fontId="3" fillId="9" borderId="1" xfId="0" applyNumberFormat="1" applyFont="1" applyFill="1" applyBorder="1"/>
    <xf numFmtId="4" fontId="2" fillId="2" borderId="1" xfId="0" applyNumberFormat="1" applyFont="1" applyFill="1" applyBorder="1"/>
    <xf numFmtId="4" fontId="3" fillId="2" borderId="1" xfId="0" applyNumberFormat="1" applyFont="1" applyFill="1" applyBorder="1"/>
    <xf numFmtId="4" fontId="2" fillId="0" borderId="1" xfId="0" applyNumberFormat="1" applyFont="1" applyBorder="1" applyAlignment="1"/>
    <xf numFmtId="4" fontId="2" fillId="3" borderId="1" xfId="0" applyNumberFormat="1" applyFont="1" applyFill="1" applyBorder="1"/>
    <xf numFmtId="4" fontId="2" fillId="9" borderId="1" xfId="0" applyNumberFormat="1" applyFont="1" applyFill="1" applyBorder="1"/>
    <xf numFmtId="4" fontId="2" fillId="8" borderId="1" xfId="0" applyNumberFormat="1" applyFont="1" applyFill="1" applyBorder="1"/>
    <xf numFmtId="4" fontId="2" fillId="13" borderId="1" xfId="0" applyNumberFormat="1" applyFont="1" applyFill="1" applyBorder="1"/>
    <xf numFmtId="4" fontId="3" fillId="13" borderId="1" xfId="0" applyNumberFormat="1" applyFont="1" applyFill="1" applyBorder="1"/>
    <xf numFmtId="4" fontId="3" fillId="12" borderId="1" xfId="0" applyNumberFormat="1" applyFont="1" applyFill="1" applyBorder="1"/>
    <xf numFmtId="4" fontId="3" fillId="3" borderId="1" xfId="0" applyNumberFormat="1" applyFont="1" applyFill="1" applyBorder="1"/>
    <xf numFmtId="4" fontId="3" fillId="6" borderId="1" xfId="0" applyNumberFormat="1" applyFont="1" applyFill="1" applyBorder="1"/>
    <xf numFmtId="4" fontId="3" fillId="0" borderId="1" xfId="0" applyNumberFormat="1" applyFont="1" applyBorder="1"/>
    <xf numFmtId="4" fontId="2" fillId="4" borderId="1" xfId="0" applyNumberFormat="1" applyFont="1" applyFill="1" applyBorder="1"/>
    <xf numFmtId="4" fontId="3" fillId="11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/>
    <xf numFmtId="4" fontId="2" fillId="10" borderId="1" xfId="0" applyNumberFormat="1" applyFont="1" applyFill="1" applyBorder="1"/>
    <xf numFmtId="4" fontId="3" fillId="10" borderId="1" xfId="0" applyNumberFormat="1" applyFont="1" applyFill="1" applyBorder="1" applyAlignment="1">
      <alignment horizontal="center"/>
    </xf>
    <xf numFmtId="4" fontId="8" fillId="0" borderId="1" xfId="0" applyNumberFormat="1" applyFont="1" applyBorder="1"/>
    <xf numFmtId="4" fontId="3" fillId="9" borderId="1" xfId="0" applyNumberFormat="1" applyFont="1" applyFill="1" applyBorder="1" applyAlignment="1">
      <alignment horizontal="right"/>
    </xf>
    <xf numFmtId="4" fontId="3" fillId="9" borderId="1" xfId="0" applyNumberFormat="1" applyFont="1" applyFill="1" applyBorder="1" applyAlignment="1">
      <alignment horizontal="left"/>
    </xf>
    <xf numFmtId="4" fontId="2" fillId="10" borderId="8" xfId="0" applyNumberFormat="1" applyFont="1" applyFill="1" applyBorder="1"/>
    <xf numFmtId="4" fontId="3" fillId="9" borderId="8" xfId="0" applyNumberFormat="1" applyFont="1" applyFill="1" applyBorder="1"/>
    <xf numFmtId="4" fontId="3" fillId="10" borderId="8" xfId="0" applyNumberFormat="1" applyFont="1" applyFill="1" applyBorder="1" applyAlignment="1">
      <alignment horizontal="center"/>
    </xf>
    <xf numFmtId="3" fontId="3" fillId="0" borderId="0" xfId="0" applyNumberFormat="1" applyFont="1"/>
    <xf numFmtId="3" fontId="2" fillId="0" borderId="1" xfId="0" applyNumberFormat="1" applyFont="1" applyBorder="1"/>
    <xf numFmtId="3" fontId="2" fillId="9" borderId="1" xfId="0" applyNumberFormat="1" applyFont="1" applyFill="1" applyBorder="1"/>
    <xf numFmtId="3" fontId="3" fillId="9" borderId="1" xfId="0" applyNumberFormat="1" applyFont="1" applyFill="1" applyBorder="1"/>
    <xf numFmtId="3" fontId="2" fillId="0" borderId="0" xfId="0" applyNumberFormat="1" applyFont="1"/>
    <xf numFmtId="3" fontId="2" fillId="3" borderId="0" xfId="0" applyNumberFormat="1" applyFont="1" applyFill="1" applyBorder="1"/>
    <xf numFmtId="3" fontId="3" fillId="3" borderId="0" xfId="0" applyNumberFormat="1" applyFont="1" applyFill="1" applyBorder="1"/>
    <xf numFmtId="3" fontId="2" fillId="0" borderId="0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 applyAlignment="1">
      <alignment wrapText="1"/>
    </xf>
    <xf numFmtId="3" fontId="2" fillId="13" borderId="1" xfId="0" applyNumberFormat="1" applyFont="1" applyFill="1" applyBorder="1"/>
    <xf numFmtId="3" fontId="3" fillId="0" borderId="0" xfId="0" applyNumberFormat="1" applyFont="1" applyAlignment="1"/>
    <xf numFmtId="3" fontId="2" fillId="0" borderId="1" xfId="0" applyNumberFormat="1" applyFont="1" applyBorder="1" applyAlignment="1">
      <alignment wrapText="1"/>
    </xf>
    <xf numFmtId="3" fontId="2" fillId="2" borderId="1" xfId="0" applyNumberFormat="1" applyFont="1" applyFill="1" applyBorder="1"/>
    <xf numFmtId="4" fontId="2" fillId="3" borderId="1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9" borderId="9" xfId="0" applyFont="1" applyFill="1" applyBorder="1"/>
    <xf numFmtId="0" fontId="3" fillId="9" borderId="2" xfId="0" applyFont="1" applyFill="1" applyBorder="1"/>
    <xf numFmtId="0" fontId="3" fillId="0" borderId="1" xfId="0" applyFont="1" applyBorder="1" applyAlignment="1">
      <alignment wrapText="1"/>
    </xf>
    <xf numFmtId="0" fontId="3" fillId="0" borderId="9" xfId="0" applyFont="1" applyBorder="1"/>
    <xf numFmtId="0" fontId="3" fillId="0" borderId="2" xfId="0" applyFont="1" applyBorder="1" applyAlignment="1">
      <alignment wrapText="1"/>
    </xf>
    <xf numFmtId="0" fontId="3" fillId="1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1"/>
  <sheetViews>
    <sheetView tabSelected="1" zoomScale="90" zoomScaleNormal="90" workbookViewId="0">
      <pane xSplit="1" ySplit="5" topLeftCell="G6" activePane="bottomRight" state="frozen"/>
      <selection pane="topRight" activeCell="B1" sqref="B1"/>
      <selection pane="bottomLeft" activeCell="A5" sqref="A5"/>
      <selection pane="bottomRight" activeCell="AD12" sqref="AD12"/>
    </sheetView>
  </sheetViews>
  <sheetFormatPr defaultColWidth="9.140625" defaultRowHeight="12.75" x14ac:dyDescent="0.2"/>
  <cols>
    <col min="1" max="1" width="25.42578125" style="1" customWidth="1"/>
    <col min="2" max="2" width="8" style="1" customWidth="1"/>
    <col min="3" max="3" width="10.7109375" style="1" customWidth="1"/>
    <col min="4" max="4" width="17.85546875" style="1" customWidth="1"/>
    <col min="5" max="5" width="9.140625" style="1"/>
    <col min="6" max="6" width="6.85546875" style="1" customWidth="1"/>
    <col min="7" max="7" width="7.5703125" style="1" customWidth="1"/>
    <col min="8" max="8" width="7.85546875" style="121" customWidth="1"/>
    <col min="9" max="9" width="7.42578125" style="1" customWidth="1"/>
    <col min="10" max="10" width="6.42578125" style="1" customWidth="1"/>
    <col min="11" max="11" width="5.5703125" style="1" customWidth="1"/>
    <col min="12" max="12" width="5.140625" style="1" customWidth="1"/>
    <col min="13" max="13" width="10.7109375" style="1" customWidth="1"/>
    <col min="14" max="14" width="9.85546875" style="1" customWidth="1"/>
    <col min="15" max="15" width="4.85546875" style="1" customWidth="1"/>
    <col min="16" max="16" width="9" style="1" customWidth="1"/>
    <col min="17" max="17" width="11.7109375" style="1" customWidth="1"/>
    <col min="18" max="18" width="7.85546875" style="1" customWidth="1"/>
    <col min="19" max="19" width="9.42578125" style="1" customWidth="1"/>
    <col min="20" max="20" width="6" style="1" customWidth="1"/>
    <col min="21" max="21" width="6.42578125" style="1" customWidth="1"/>
    <col min="22" max="22" width="10.5703125" style="1" customWidth="1"/>
    <col min="23" max="23" width="6.7109375" style="1" customWidth="1"/>
    <col min="24" max="24" width="11.7109375" style="1" customWidth="1"/>
    <col min="25" max="25" width="7.140625" style="1" customWidth="1"/>
    <col min="26" max="26" width="9.7109375" style="1" customWidth="1"/>
    <col min="27" max="27" width="5" style="1" customWidth="1"/>
    <col min="28" max="28" width="8.7109375" style="1" customWidth="1"/>
    <col min="29" max="29" width="7.42578125" style="1" customWidth="1"/>
    <col min="30" max="30" width="9.85546875" style="1" customWidth="1"/>
    <col min="31" max="31" width="11.7109375" style="1" customWidth="1"/>
    <col min="32" max="32" width="9.140625" style="1"/>
    <col min="33" max="33" width="24.28515625" style="1" customWidth="1"/>
    <col min="34" max="36" width="9.140625" style="1"/>
    <col min="37" max="37" width="12.42578125" style="1" customWidth="1"/>
    <col min="38" max="38" width="9.140625" style="1"/>
    <col min="39" max="39" width="11.7109375" style="1" customWidth="1"/>
    <col min="40" max="40" width="13.140625" style="1" customWidth="1"/>
    <col min="41" max="41" width="5.140625" style="1" customWidth="1"/>
    <col min="42" max="42" width="24.140625" style="1" customWidth="1"/>
    <col min="43" max="44" width="6.85546875" style="1" customWidth="1"/>
    <col min="45" max="45" width="9.140625" style="1"/>
    <col min="46" max="46" width="10.28515625" style="1" customWidth="1"/>
    <col min="47" max="47" width="9.140625" style="1"/>
    <col min="48" max="48" width="10.28515625" style="1" customWidth="1"/>
    <col min="49" max="53" width="9.140625" style="1"/>
    <col min="54" max="54" width="5.140625" style="1" customWidth="1"/>
    <col min="55" max="55" width="24.140625" style="1" customWidth="1"/>
    <col min="56" max="57" width="6.85546875" style="1" customWidth="1"/>
    <col min="58" max="58" width="9.140625" style="1"/>
    <col min="59" max="59" width="10.28515625" style="1" customWidth="1"/>
    <col min="60" max="60" width="9.140625" style="1"/>
    <col min="61" max="61" width="10.28515625" style="1" customWidth="1"/>
    <col min="62" max="16384" width="9.140625" style="1"/>
  </cols>
  <sheetData>
    <row r="1" spans="1:65" x14ac:dyDescent="0.2">
      <c r="A1" s="2"/>
      <c r="C1" s="2" t="s">
        <v>226</v>
      </c>
      <c r="D1" s="2"/>
      <c r="E1" s="2"/>
      <c r="F1" s="2"/>
      <c r="G1" s="2"/>
      <c r="H1" s="117"/>
      <c r="I1" s="12"/>
      <c r="J1" s="2"/>
      <c r="K1" s="2"/>
      <c r="L1" s="2"/>
      <c r="M1" s="132"/>
      <c r="N1" s="132"/>
      <c r="O1" s="132"/>
      <c r="P1" s="132"/>
      <c r="Q1" s="132"/>
      <c r="R1" s="132"/>
      <c r="S1" s="13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12"/>
      <c r="AH1" s="2"/>
      <c r="AI1" s="2"/>
      <c r="AJ1" s="2"/>
      <c r="AK1" s="2"/>
      <c r="AL1" s="2"/>
      <c r="AM1" s="2"/>
      <c r="AO1" s="13"/>
      <c r="AP1" s="14"/>
      <c r="AQ1" s="13"/>
      <c r="AR1" s="13"/>
      <c r="AS1" s="13"/>
      <c r="AT1" s="13"/>
      <c r="AU1" s="13"/>
      <c r="AV1" s="13"/>
      <c r="AW1" s="13"/>
      <c r="AX1" s="13"/>
      <c r="AY1" s="13"/>
      <c r="AZ1" s="13"/>
      <c r="BB1" s="13"/>
      <c r="BC1" s="14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pans="1:65" x14ac:dyDescent="0.2">
      <c r="A2" s="2"/>
      <c r="C2" s="132" t="s">
        <v>222</v>
      </c>
      <c r="D2" s="132"/>
      <c r="E2" s="132"/>
      <c r="F2" s="132"/>
      <c r="G2" s="132"/>
      <c r="H2" s="132"/>
      <c r="I2" s="132"/>
      <c r="J2" s="2"/>
      <c r="K2" s="2"/>
      <c r="L2" s="2"/>
      <c r="M2" s="90"/>
      <c r="N2" s="90"/>
      <c r="O2" s="90"/>
      <c r="P2" s="90"/>
      <c r="Q2" s="90"/>
      <c r="R2" s="90"/>
      <c r="S2" s="9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G2" s="12"/>
      <c r="AH2" s="2"/>
      <c r="AI2" s="2"/>
      <c r="AJ2" s="2"/>
      <c r="AK2" s="2"/>
      <c r="AL2" s="2"/>
      <c r="AM2" s="2"/>
      <c r="AO2" s="13"/>
      <c r="AP2" s="14"/>
      <c r="AQ2" s="13"/>
      <c r="AR2" s="13"/>
      <c r="AS2" s="13"/>
      <c r="AT2" s="13"/>
      <c r="AU2" s="13"/>
      <c r="AV2" s="13"/>
      <c r="AW2" s="13"/>
      <c r="AX2" s="13"/>
      <c r="AY2" s="13"/>
      <c r="AZ2" s="13"/>
      <c r="BB2" s="13"/>
      <c r="BC2" s="14"/>
      <c r="BD2" s="13"/>
      <c r="BE2" s="13"/>
      <c r="BF2" s="13"/>
      <c r="BG2" s="13"/>
      <c r="BH2" s="13"/>
      <c r="BI2" s="13"/>
      <c r="BJ2" s="13"/>
      <c r="BK2" s="13"/>
      <c r="BL2" s="13"/>
      <c r="BM2" s="13"/>
    </row>
    <row r="3" spans="1:65" x14ac:dyDescent="0.2">
      <c r="A3" s="15"/>
      <c r="C3" s="78"/>
      <c r="D3" s="77"/>
      <c r="E3" s="77"/>
      <c r="F3" s="77"/>
      <c r="G3" s="77"/>
      <c r="H3" s="146" t="s">
        <v>53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76"/>
      <c r="U3" s="76"/>
      <c r="V3" s="140" t="s">
        <v>54</v>
      </c>
      <c r="W3" s="140" t="s">
        <v>6</v>
      </c>
      <c r="X3" s="140"/>
      <c r="Y3" s="140"/>
      <c r="Z3" s="140"/>
      <c r="AA3" s="140"/>
      <c r="AB3" s="140"/>
      <c r="AC3" s="142" t="s">
        <v>7</v>
      </c>
      <c r="AD3" s="142"/>
      <c r="AE3" s="14"/>
      <c r="AG3" s="14"/>
      <c r="AH3" s="14"/>
      <c r="AI3" s="14"/>
      <c r="AJ3" s="14"/>
      <c r="AK3" s="14"/>
      <c r="AL3" s="14"/>
      <c r="AM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x14ac:dyDescent="0.2">
      <c r="A4" s="136" t="s">
        <v>8</v>
      </c>
      <c r="B4" s="137" t="s">
        <v>9</v>
      </c>
      <c r="C4" s="135" t="s">
        <v>230</v>
      </c>
      <c r="D4" s="138" t="s">
        <v>212</v>
      </c>
      <c r="E4" s="139" t="s">
        <v>11</v>
      </c>
      <c r="F4" s="135" t="s">
        <v>12</v>
      </c>
      <c r="G4" s="140" t="s">
        <v>13</v>
      </c>
      <c r="H4" s="147" t="s">
        <v>14</v>
      </c>
      <c r="I4" s="143" t="s">
        <v>20</v>
      </c>
      <c r="J4" s="143" t="s">
        <v>21</v>
      </c>
      <c r="K4" s="143" t="s">
        <v>22</v>
      </c>
      <c r="L4" s="143" t="s">
        <v>44</v>
      </c>
      <c r="M4" s="145" t="s">
        <v>42</v>
      </c>
      <c r="N4" s="141" t="s">
        <v>45</v>
      </c>
      <c r="O4" s="143" t="s">
        <v>43</v>
      </c>
      <c r="P4" s="141" t="s">
        <v>49</v>
      </c>
      <c r="Q4" s="135" t="s">
        <v>15</v>
      </c>
      <c r="R4" s="148" t="s">
        <v>16</v>
      </c>
      <c r="S4" s="148"/>
      <c r="T4" s="148"/>
      <c r="U4" s="148"/>
      <c r="V4" s="140"/>
      <c r="W4" s="135" t="s">
        <v>17</v>
      </c>
      <c r="X4" s="135"/>
      <c r="Y4" s="135" t="s">
        <v>18</v>
      </c>
      <c r="Z4" s="135"/>
      <c r="AA4" s="135" t="s">
        <v>19</v>
      </c>
      <c r="AB4" s="135"/>
      <c r="AC4" s="139" t="s">
        <v>6</v>
      </c>
      <c r="AD4" s="139"/>
      <c r="AE4" s="14"/>
      <c r="AG4" s="14"/>
      <c r="AH4" s="14"/>
      <c r="AI4" s="14"/>
      <c r="AJ4" s="14"/>
      <c r="AK4" s="14"/>
      <c r="AL4" s="14"/>
      <c r="AM4" s="14"/>
      <c r="AO4" s="13"/>
      <c r="AP4" s="17"/>
      <c r="AQ4" s="16"/>
      <c r="AR4" s="17"/>
      <c r="AS4" s="13"/>
      <c r="AT4" s="13"/>
      <c r="AU4" s="13"/>
      <c r="AV4" s="13"/>
      <c r="AW4" s="14"/>
      <c r="AX4" s="14"/>
      <c r="AY4" s="14"/>
      <c r="AZ4" s="13"/>
      <c r="BB4" s="13"/>
      <c r="BC4" s="17"/>
      <c r="BD4" s="16"/>
      <c r="BE4" s="17"/>
      <c r="BF4" s="13"/>
      <c r="BG4" s="13"/>
      <c r="BH4" s="14"/>
      <c r="BI4" s="14"/>
      <c r="BJ4" s="14"/>
      <c r="BK4" s="14"/>
      <c r="BL4" s="14"/>
      <c r="BM4" s="13"/>
    </row>
    <row r="5" spans="1:65" ht="63.75" x14ac:dyDescent="0.2">
      <c r="A5" s="136"/>
      <c r="B5" s="137"/>
      <c r="C5" s="135"/>
      <c r="D5" s="138"/>
      <c r="E5" s="139"/>
      <c r="F5" s="139"/>
      <c r="G5" s="140"/>
      <c r="H5" s="147"/>
      <c r="I5" s="143"/>
      <c r="J5" s="144"/>
      <c r="K5" s="144"/>
      <c r="L5" s="143"/>
      <c r="M5" s="145"/>
      <c r="N5" s="141"/>
      <c r="O5" s="143"/>
      <c r="P5" s="141"/>
      <c r="Q5" s="135"/>
      <c r="R5" s="75" t="s">
        <v>23</v>
      </c>
      <c r="S5" s="77" t="s">
        <v>24</v>
      </c>
      <c r="T5" s="75" t="s">
        <v>77</v>
      </c>
      <c r="U5" s="75"/>
      <c r="V5" s="140"/>
      <c r="W5" s="75" t="s">
        <v>26</v>
      </c>
      <c r="X5" s="75" t="s">
        <v>24</v>
      </c>
      <c r="Y5" s="75" t="s">
        <v>26</v>
      </c>
      <c r="Z5" s="75" t="s">
        <v>24</v>
      </c>
      <c r="AA5" s="77" t="s">
        <v>26</v>
      </c>
      <c r="AB5" s="77" t="s">
        <v>24</v>
      </c>
      <c r="AC5" s="75" t="s">
        <v>27</v>
      </c>
      <c r="AD5" s="77" t="s">
        <v>25</v>
      </c>
      <c r="AE5" s="14"/>
      <c r="AG5" s="14"/>
      <c r="AH5" s="14"/>
      <c r="AI5" s="14"/>
      <c r="AJ5" s="14"/>
      <c r="AK5" s="14"/>
      <c r="AL5" s="14"/>
      <c r="AM5" s="14"/>
      <c r="AO5" s="13"/>
      <c r="AP5" s="13"/>
      <c r="AQ5" s="14"/>
      <c r="AR5" s="13"/>
      <c r="AS5" s="13"/>
      <c r="AT5" s="13"/>
      <c r="AU5" s="13"/>
      <c r="AV5" s="13"/>
      <c r="AW5" s="13"/>
      <c r="AX5" s="13"/>
      <c r="AY5" s="14"/>
      <c r="AZ5" s="13"/>
      <c r="BB5" s="13"/>
      <c r="BC5" s="13"/>
      <c r="BD5" s="14"/>
      <c r="BE5" s="13"/>
      <c r="BF5" s="13"/>
      <c r="BG5" s="13"/>
      <c r="BH5" s="13"/>
      <c r="BI5" s="13"/>
      <c r="BJ5" s="13"/>
      <c r="BK5" s="13"/>
      <c r="BL5" s="14"/>
      <c r="BM5" s="13"/>
    </row>
    <row r="6" spans="1:65" x14ac:dyDescent="0.2">
      <c r="A6" s="65"/>
      <c r="B6" s="81" t="s">
        <v>73</v>
      </c>
      <c r="C6" s="20" t="s">
        <v>165</v>
      </c>
      <c r="D6" s="11" t="s">
        <v>164</v>
      </c>
      <c r="E6" s="21" t="s">
        <v>47</v>
      </c>
      <c r="F6" s="91"/>
      <c r="G6" s="91"/>
      <c r="H6" s="118">
        <v>6364</v>
      </c>
      <c r="I6" s="91">
        <v>0.1</v>
      </c>
      <c r="J6" s="91">
        <v>0.3</v>
      </c>
      <c r="K6" s="91">
        <v>0.02</v>
      </c>
      <c r="L6" s="91">
        <v>0.8</v>
      </c>
      <c r="M6" s="106">
        <f>H6*(1+I6+J6+K6+L6)</f>
        <v>14128.080000000002</v>
      </c>
      <c r="N6" s="107">
        <f>ROUND(M6,0)</f>
        <v>14128</v>
      </c>
      <c r="O6" s="91">
        <v>1.2</v>
      </c>
      <c r="P6" s="108">
        <f>ROUND(N6*O6,2)</f>
        <v>16953.599999999999</v>
      </c>
      <c r="Q6" s="91">
        <f>ROUND(P6*G6,2)</f>
        <v>0</v>
      </c>
      <c r="R6" s="91">
        <v>20</v>
      </c>
      <c r="S6" s="91">
        <f>Q6*R6/100</f>
        <v>0</v>
      </c>
      <c r="T6" s="91"/>
      <c r="U6" s="91"/>
      <c r="V6" s="91">
        <f>Q6+S6+U6</f>
        <v>0</v>
      </c>
      <c r="W6" s="91"/>
      <c r="X6" s="91"/>
      <c r="Y6" s="91"/>
      <c r="Z6" s="91"/>
      <c r="AA6" s="91"/>
      <c r="AB6" s="91"/>
      <c r="AC6" s="91"/>
      <c r="AD6" s="91"/>
      <c r="AE6" s="19"/>
      <c r="AG6" s="13"/>
      <c r="AH6" s="13"/>
      <c r="AI6" s="13"/>
      <c r="AJ6" s="19"/>
      <c r="AK6" s="19"/>
      <c r="AL6" s="13"/>
      <c r="AM6" s="19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9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9"/>
    </row>
    <row r="7" spans="1:65" x14ac:dyDescent="0.2">
      <c r="A7" s="133" t="s">
        <v>233</v>
      </c>
      <c r="B7" s="134"/>
      <c r="C7" s="36"/>
      <c r="D7" s="34"/>
      <c r="E7" s="82"/>
      <c r="F7" s="98"/>
      <c r="G7" s="93">
        <f>SUM(G6:G6)</f>
        <v>0</v>
      </c>
      <c r="H7" s="119"/>
      <c r="I7" s="98"/>
      <c r="J7" s="98"/>
      <c r="K7" s="98"/>
      <c r="L7" s="98"/>
      <c r="M7" s="109"/>
      <c r="N7" s="110"/>
      <c r="O7" s="98"/>
      <c r="P7" s="110"/>
      <c r="Q7" s="93">
        <f>SUM(Q6:Q6)</f>
        <v>0</v>
      </c>
      <c r="R7" s="93"/>
      <c r="S7" s="93">
        <f>SUM(S6:S6)</f>
        <v>0</v>
      </c>
      <c r="T7" s="93"/>
      <c r="U7" s="93"/>
      <c r="V7" s="93">
        <f>SUM(V6:V6)</f>
        <v>0</v>
      </c>
      <c r="W7" s="98"/>
      <c r="X7" s="98"/>
      <c r="Y7" s="98"/>
      <c r="Z7" s="98"/>
      <c r="AA7" s="98"/>
      <c r="AB7" s="98"/>
      <c r="AC7" s="98"/>
      <c r="AD7" s="98"/>
      <c r="AE7" s="19"/>
      <c r="AG7" s="13"/>
      <c r="AH7" s="13"/>
      <c r="AI7" s="13"/>
      <c r="AJ7" s="19"/>
      <c r="AK7" s="19"/>
      <c r="AL7" s="13"/>
      <c r="AM7" s="19"/>
      <c r="AO7" s="13"/>
      <c r="AP7" s="13"/>
      <c r="AQ7" s="14"/>
      <c r="AR7" s="13"/>
      <c r="AS7" s="13"/>
      <c r="AT7" s="13"/>
      <c r="AU7" s="13"/>
      <c r="AV7" s="13"/>
      <c r="AW7" s="13"/>
      <c r="AX7" s="13"/>
      <c r="AY7" s="14"/>
      <c r="AZ7" s="19"/>
      <c r="BB7" s="13"/>
      <c r="BC7" s="13"/>
      <c r="BD7" s="14"/>
      <c r="BE7" s="13"/>
      <c r="BF7" s="13"/>
      <c r="BG7" s="13"/>
      <c r="BH7" s="13"/>
      <c r="BI7" s="13"/>
      <c r="BJ7" s="13"/>
      <c r="BK7" s="13"/>
      <c r="BL7" s="14"/>
      <c r="BM7" s="19"/>
    </row>
    <row r="8" spans="1:65" x14ac:dyDescent="0.2">
      <c r="A8" s="65"/>
      <c r="B8" s="83" t="s">
        <v>73</v>
      </c>
      <c r="C8" s="22" t="s">
        <v>166</v>
      </c>
      <c r="D8" s="11" t="s">
        <v>126</v>
      </c>
      <c r="E8" s="23" t="s">
        <v>46</v>
      </c>
      <c r="F8" s="91"/>
      <c r="G8" s="91"/>
      <c r="H8" s="118">
        <v>6364</v>
      </c>
      <c r="I8" s="91">
        <v>0.1</v>
      </c>
      <c r="J8" s="91">
        <v>0.3</v>
      </c>
      <c r="K8" s="91">
        <v>0.02</v>
      </c>
      <c r="L8" s="97">
        <v>0.4</v>
      </c>
      <c r="M8" s="106">
        <f>H8*(1+I8+J8+K8+L8)</f>
        <v>11582.480000000001</v>
      </c>
      <c r="N8" s="107">
        <f>ROUND(M8,0)</f>
        <v>11582</v>
      </c>
      <c r="O8" s="91">
        <v>1.2</v>
      </c>
      <c r="P8" s="108">
        <f>ROUND(N8*O8,2)</f>
        <v>13898.4</v>
      </c>
      <c r="Q8" s="91">
        <f>ROUND(P8*G8,2)</f>
        <v>0</v>
      </c>
      <c r="R8" s="91">
        <v>20</v>
      </c>
      <c r="S8" s="91">
        <f>Q8*R8/100</f>
        <v>0</v>
      </c>
      <c r="T8" s="91"/>
      <c r="U8" s="91"/>
      <c r="V8" s="91">
        <f>Q8+S8+U8</f>
        <v>0</v>
      </c>
      <c r="W8" s="91"/>
      <c r="X8" s="91"/>
      <c r="Y8" s="91"/>
      <c r="Z8" s="91"/>
      <c r="AA8" s="91"/>
      <c r="AB8" s="91"/>
      <c r="AC8" s="91"/>
      <c r="AD8" s="91"/>
      <c r="AE8" s="19"/>
      <c r="AG8" s="13"/>
      <c r="AH8" s="13"/>
      <c r="AI8" s="13"/>
      <c r="AJ8" s="19"/>
      <c r="AK8" s="19"/>
      <c r="AL8" s="13"/>
      <c r="AM8" s="19"/>
      <c r="AO8" s="13"/>
      <c r="AP8" s="13"/>
      <c r="AQ8" s="14"/>
      <c r="AR8" s="13"/>
      <c r="AS8" s="13"/>
      <c r="AT8" s="13"/>
      <c r="AU8" s="13"/>
      <c r="AV8" s="13"/>
      <c r="AW8" s="13"/>
      <c r="AX8" s="13"/>
      <c r="AY8" s="14"/>
      <c r="AZ8" s="19"/>
      <c r="BB8" s="13"/>
      <c r="BC8" s="13"/>
      <c r="BD8" s="14"/>
      <c r="BE8" s="13"/>
      <c r="BF8" s="13"/>
      <c r="BG8" s="13"/>
      <c r="BH8" s="13"/>
      <c r="BI8" s="13"/>
      <c r="BJ8" s="13"/>
      <c r="BK8" s="13"/>
      <c r="BL8" s="14"/>
      <c r="BM8" s="19"/>
    </row>
    <row r="9" spans="1:65" x14ac:dyDescent="0.2">
      <c r="A9" s="79" t="s">
        <v>28</v>
      </c>
      <c r="B9" s="45"/>
      <c r="C9" s="36"/>
      <c r="D9" s="34"/>
      <c r="E9" s="44"/>
      <c r="F9" s="98"/>
      <c r="G9" s="93">
        <f>SUM(G8:G8)</f>
        <v>0</v>
      </c>
      <c r="H9" s="119"/>
      <c r="I9" s="98"/>
      <c r="J9" s="98"/>
      <c r="K9" s="98"/>
      <c r="L9" s="98"/>
      <c r="M9" s="109"/>
      <c r="N9" s="110"/>
      <c r="O9" s="98"/>
      <c r="P9" s="110"/>
      <c r="Q9" s="93">
        <f t="shared" ref="Q9:V9" si="0">SUM(Q8:Q8)</f>
        <v>0</v>
      </c>
      <c r="R9" s="93"/>
      <c r="S9" s="93">
        <f t="shared" si="0"/>
        <v>0</v>
      </c>
      <c r="T9" s="93"/>
      <c r="U9" s="93"/>
      <c r="V9" s="93">
        <f t="shared" si="0"/>
        <v>0</v>
      </c>
      <c r="W9" s="98"/>
      <c r="X9" s="98"/>
      <c r="Y9" s="98"/>
      <c r="Z9" s="98"/>
      <c r="AA9" s="98"/>
      <c r="AB9" s="98"/>
      <c r="AC9" s="98"/>
      <c r="AD9" s="98"/>
      <c r="AE9" s="19"/>
      <c r="AG9" s="13"/>
      <c r="AH9" s="13"/>
      <c r="AI9" s="13"/>
      <c r="AJ9" s="19"/>
      <c r="AK9" s="19"/>
      <c r="AL9" s="13"/>
      <c r="AM9" s="19"/>
      <c r="AO9" s="13"/>
      <c r="AP9" s="13"/>
      <c r="AQ9" s="14"/>
      <c r="AR9" s="13"/>
      <c r="AS9" s="13"/>
      <c r="AT9" s="13"/>
      <c r="AU9" s="13"/>
      <c r="AV9" s="13"/>
      <c r="AW9" s="13"/>
      <c r="AX9" s="13"/>
      <c r="AY9" s="14"/>
      <c r="AZ9" s="19"/>
      <c r="BB9" s="13"/>
      <c r="BC9" s="13"/>
      <c r="BD9" s="14"/>
      <c r="BE9" s="13"/>
      <c r="BF9" s="13"/>
      <c r="BG9" s="13"/>
      <c r="BH9" s="13"/>
      <c r="BI9" s="13"/>
      <c r="BJ9" s="13"/>
      <c r="BK9" s="13"/>
      <c r="BL9" s="14"/>
      <c r="BM9" s="19"/>
    </row>
    <row r="10" spans="1:65" x14ac:dyDescent="0.2">
      <c r="A10" s="65"/>
      <c r="B10" s="81" t="s">
        <v>73</v>
      </c>
      <c r="C10" s="22" t="s">
        <v>160</v>
      </c>
      <c r="D10" s="11" t="s">
        <v>29</v>
      </c>
      <c r="E10" s="21"/>
      <c r="F10" s="91"/>
      <c r="G10" s="91"/>
      <c r="H10" s="118">
        <v>6364</v>
      </c>
      <c r="I10" s="91">
        <v>0.1</v>
      </c>
      <c r="J10" s="91">
        <v>0.3</v>
      </c>
      <c r="K10" s="91">
        <v>0.02</v>
      </c>
      <c r="L10" s="97"/>
      <c r="M10" s="106">
        <f>H10*(1+I10+J10+K10+L10)</f>
        <v>9036.880000000001</v>
      </c>
      <c r="N10" s="107">
        <f>ROUND(M10,0)</f>
        <v>9037</v>
      </c>
      <c r="O10" s="91">
        <v>1.2</v>
      </c>
      <c r="P10" s="108">
        <f>ROUND(N10*O10,2)</f>
        <v>10844.4</v>
      </c>
      <c r="Q10" s="91">
        <f>ROUND(P10*G10,2)</f>
        <v>0</v>
      </c>
      <c r="R10" s="91">
        <v>20</v>
      </c>
      <c r="S10" s="91">
        <f>Q10*R10/100</f>
        <v>0</v>
      </c>
      <c r="T10" s="91"/>
      <c r="U10" s="91"/>
      <c r="V10" s="91">
        <f>Q10+S10+U10</f>
        <v>0</v>
      </c>
      <c r="W10" s="91"/>
      <c r="X10" s="91">
        <f>ROUND(P10/18*W10,2)</f>
        <v>0</v>
      </c>
      <c r="Y10" s="91"/>
      <c r="Z10" s="91">
        <f>M10/18*Y10</f>
        <v>0</v>
      </c>
      <c r="AA10" s="91"/>
      <c r="AB10" s="91">
        <f>M10/18*AA10</f>
        <v>0</v>
      </c>
      <c r="AC10" s="105">
        <f>W10+Y10+AA10</f>
        <v>0</v>
      </c>
      <c r="AD10" s="105">
        <f>X10+Z10+AB10</f>
        <v>0</v>
      </c>
      <c r="AE10" s="13"/>
      <c r="AG10" s="13"/>
      <c r="AH10" s="13"/>
      <c r="AI10" s="13"/>
      <c r="AJ10" s="19"/>
      <c r="AK10" s="19"/>
      <c r="AL10" s="13"/>
      <c r="AM10" s="13"/>
      <c r="AO10" s="13"/>
      <c r="AP10" s="13"/>
      <c r="AQ10" s="14"/>
      <c r="AR10" s="13"/>
      <c r="AS10" s="13"/>
      <c r="AT10" s="13"/>
      <c r="AU10" s="13"/>
      <c r="AV10" s="13"/>
      <c r="AW10" s="13"/>
      <c r="AX10" s="13"/>
      <c r="AY10" s="14"/>
      <c r="AZ10" s="19"/>
      <c r="BB10" s="13"/>
      <c r="BC10" s="13"/>
      <c r="BD10" s="14"/>
      <c r="BE10" s="13"/>
      <c r="BF10" s="13"/>
      <c r="BG10" s="13"/>
      <c r="BH10" s="13"/>
      <c r="BI10" s="13"/>
      <c r="BJ10" s="13"/>
      <c r="BK10" s="13"/>
      <c r="BL10" s="14"/>
      <c r="BM10" s="19"/>
    </row>
    <row r="11" spans="1:65" x14ac:dyDescent="0.2">
      <c r="A11" s="79" t="s">
        <v>30</v>
      </c>
      <c r="B11" s="45"/>
      <c r="C11" s="36"/>
      <c r="D11" s="36"/>
      <c r="E11" s="44"/>
      <c r="F11" s="98"/>
      <c r="G11" s="93">
        <f>SUM(G10:G10)</f>
        <v>0</v>
      </c>
      <c r="H11" s="119"/>
      <c r="I11" s="98"/>
      <c r="J11" s="98"/>
      <c r="K11" s="98"/>
      <c r="L11" s="98"/>
      <c r="M11" s="109"/>
      <c r="N11" s="110"/>
      <c r="O11" s="98"/>
      <c r="P11" s="110"/>
      <c r="Q11" s="93">
        <f>SUM(Q10:Q10)</f>
        <v>0</v>
      </c>
      <c r="R11" s="93">
        <f>SUM(R10)</f>
        <v>20</v>
      </c>
      <c r="S11" s="93">
        <f>SUM(S10)</f>
        <v>0</v>
      </c>
      <c r="T11" s="93">
        <f>SUM(T10)</f>
        <v>0</v>
      </c>
      <c r="U11" s="93">
        <v>0</v>
      </c>
      <c r="V11" s="93">
        <f>SUM(V10:V10)</f>
        <v>0</v>
      </c>
      <c r="W11" s="98"/>
      <c r="X11" s="98"/>
      <c r="Y11" s="98"/>
      <c r="Z11" s="98"/>
      <c r="AA11" s="98"/>
      <c r="AB11" s="98"/>
      <c r="AC11" s="98"/>
      <c r="AD11" s="98"/>
      <c r="AE11" s="24"/>
      <c r="AG11" s="14"/>
      <c r="AH11" s="14"/>
      <c r="AI11" s="14"/>
      <c r="AJ11" s="14"/>
      <c r="AK11" s="24"/>
      <c r="AL11" s="14"/>
      <c r="AM11" s="24"/>
      <c r="AO11" s="13"/>
      <c r="AP11" s="13"/>
      <c r="AQ11" s="14"/>
      <c r="AR11" s="13"/>
      <c r="AS11" s="13"/>
      <c r="AT11" s="13"/>
      <c r="AU11" s="13"/>
      <c r="AV11" s="13"/>
      <c r="AW11" s="13"/>
      <c r="AX11" s="13"/>
      <c r="AY11" s="14"/>
      <c r="AZ11" s="19"/>
      <c r="BB11" s="13"/>
      <c r="BC11" s="13"/>
      <c r="BD11" s="14"/>
      <c r="BE11" s="13"/>
      <c r="BF11" s="13"/>
      <c r="BG11" s="13"/>
      <c r="BH11" s="13"/>
      <c r="BI11" s="13"/>
      <c r="BJ11" s="13"/>
      <c r="BK11" s="13"/>
      <c r="BL11" s="14"/>
      <c r="BM11" s="19"/>
    </row>
    <row r="12" spans="1:65" x14ac:dyDescent="0.2">
      <c r="A12" s="65"/>
      <c r="B12" s="83" t="s">
        <v>73</v>
      </c>
      <c r="C12" s="20" t="s">
        <v>156</v>
      </c>
      <c r="D12" s="11" t="s">
        <v>31</v>
      </c>
      <c r="E12" s="21" t="s">
        <v>47</v>
      </c>
      <c r="F12" s="91">
        <f>AC12</f>
        <v>0</v>
      </c>
      <c r="G12" s="91">
        <f t="shared" ref="G12:G39" si="1">F12/18</f>
        <v>0</v>
      </c>
      <c r="H12" s="118">
        <v>6364</v>
      </c>
      <c r="I12" s="91">
        <v>0.1</v>
      </c>
      <c r="J12" s="91">
        <v>0.3</v>
      </c>
      <c r="K12" s="91">
        <v>0.25</v>
      </c>
      <c r="L12" s="91">
        <v>0.8</v>
      </c>
      <c r="M12" s="106">
        <f t="shared" ref="M12:M38" si="2">H12*(1+I12+J12+K12+L12)</f>
        <v>15591.800000000001</v>
      </c>
      <c r="N12" s="107">
        <f t="shared" ref="N12:N39" si="3">ROUND(M12,0)</f>
        <v>15592</v>
      </c>
      <c r="O12" s="91">
        <v>1.2</v>
      </c>
      <c r="P12" s="108">
        <f>ROUND(N12*O12,2)</f>
        <v>18710.400000000001</v>
      </c>
      <c r="Q12" s="91">
        <f>ROUND(P12*G12,2)</f>
        <v>0</v>
      </c>
      <c r="R12" s="91"/>
      <c r="S12" s="91"/>
      <c r="T12" s="91"/>
      <c r="U12" s="91"/>
      <c r="V12" s="91">
        <f t="shared" ref="V12:V38" si="4">Q12+S12+U12</f>
        <v>0</v>
      </c>
      <c r="W12" s="91"/>
      <c r="X12" s="91">
        <f>ROUND(P12/18*W12,2)</f>
        <v>0</v>
      </c>
      <c r="Y12" s="91"/>
      <c r="Z12" s="91">
        <f>ROUND(P12/18*Y12,2)</f>
        <v>0</v>
      </c>
      <c r="AA12" s="91"/>
      <c r="AB12" s="91">
        <f>ROUND(P12/18*AA12,2)</f>
        <v>0</v>
      </c>
      <c r="AC12" s="97">
        <f t="shared" ref="AC12:AC38" si="5">W12+Y12+AA12</f>
        <v>0</v>
      </c>
      <c r="AD12" s="97">
        <f t="shared" ref="AD12:AD38" si="6">X12+Z12+AB12</f>
        <v>0</v>
      </c>
      <c r="AE12" s="19"/>
      <c r="AG12" s="13"/>
      <c r="AH12" s="13"/>
      <c r="AI12" s="13"/>
      <c r="AJ12" s="19"/>
      <c r="AK12" s="19"/>
      <c r="AL12" s="19"/>
      <c r="AM12" s="19"/>
      <c r="AO12" s="13"/>
      <c r="AP12" s="13"/>
      <c r="AQ12" s="14"/>
      <c r="AR12" s="13"/>
      <c r="AS12" s="13"/>
      <c r="AT12" s="13"/>
      <c r="AU12" s="13"/>
      <c r="AV12" s="13"/>
      <c r="AW12" s="13"/>
      <c r="AX12" s="13"/>
      <c r="AY12" s="14"/>
      <c r="AZ12" s="19"/>
      <c r="BB12" s="13"/>
      <c r="BC12" s="13"/>
      <c r="BD12" s="14"/>
      <c r="BE12" s="13"/>
      <c r="BF12" s="13"/>
      <c r="BG12" s="13"/>
      <c r="BH12" s="13"/>
      <c r="BI12" s="13"/>
      <c r="BJ12" s="13"/>
      <c r="BK12" s="13"/>
      <c r="BL12" s="14"/>
      <c r="BM12" s="19"/>
    </row>
    <row r="13" spans="1:65" x14ac:dyDescent="0.2">
      <c r="A13" s="65"/>
      <c r="B13" s="83" t="s">
        <v>73</v>
      </c>
      <c r="C13" s="20" t="s">
        <v>167</v>
      </c>
      <c r="D13" s="11" t="s">
        <v>31</v>
      </c>
      <c r="E13" s="21" t="s">
        <v>46</v>
      </c>
      <c r="F13" s="91">
        <f t="shared" ref="F13:F39" si="7">AC13</f>
        <v>0</v>
      </c>
      <c r="G13" s="91">
        <f t="shared" si="1"/>
        <v>0</v>
      </c>
      <c r="H13" s="118">
        <v>6364</v>
      </c>
      <c r="I13" s="91">
        <v>0.1</v>
      </c>
      <c r="J13" s="91">
        <v>0.1</v>
      </c>
      <c r="K13" s="91">
        <v>0.25</v>
      </c>
      <c r="L13" s="91">
        <v>0.4</v>
      </c>
      <c r="M13" s="106">
        <f t="shared" si="2"/>
        <v>11773.400000000001</v>
      </c>
      <c r="N13" s="107">
        <f>ROUND(M13,0)</f>
        <v>11773</v>
      </c>
      <c r="O13" s="91">
        <v>1.2</v>
      </c>
      <c r="P13" s="108">
        <f t="shared" ref="P13:P67" si="8">ROUND(N13*O13,2)</f>
        <v>14127.6</v>
      </c>
      <c r="Q13" s="91">
        <f t="shared" ref="Q13:Q67" si="9">ROUND(P13*G13,2)</f>
        <v>0</v>
      </c>
      <c r="R13" s="91"/>
      <c r="S13" s="91"/>
      <c r="T13" s="91"/>
      <c r="U13" s="91"/>
      <c r="V13" s="91">
        <f t="shared" si="4"/>
        <v>0</v>
      </c>
      <c r="W13" s="91"/>
      <c r="X13" s="91">
        <f t="shared" ref="X13:X41" si="10">ROUND(P13/18*W13,2)</f>
        <v>0</v>
      </c>
      <c r="Y13" s="91"/>
      <c r="Z13" s="91">
        <f t="shared" ref="Z13:Z67" si="11">ROUND(P13/18*Y13,2)</f>
        <v>0</v>
      </c>
      <c r="AA13" s="91"/>
      <c r="AB13" s="91">
        <f t="shared" ref="AB13:AB67" si="12">ROUND(P13/18*AA13,2)</f>
        <v>0</v>
      </c>
      <c r="AC13" s="97">
        <f t="shared" si="5"/>
        <v>0</v>
      </c>
      <c r="AD13" s="97">
        <f t="shared" si="6"/>
        <v>0</v>
      </c>
      <c r="AE13" s="13"/>
      <c r="AG13" s="13"/>
      <c r="AH13" s="13"/>
      <c r="AI13" s="13"/>
      <c r="AJ13" s="19"/>
      <c r="AK13" s="19"/>
      <c r="AL13" s="13"/>
      <c r="AM13" s="13"/>
      <c r="AO13" s="13"/>
      <c r="AP13" s="13"/>
      <c r="AQ13" s="14"/>
      <c r="AR13" s="13"/>
      <c r="AS13" s="13"/>
      <c r="AT13" s="13"/>
      <c r="AU13" s="13"/>
      <c r="AV13" s="13"/>
      <c r="AW13" s="13"/>
      <c r="AX13" s="13"/>
      <c r="AY13" s="14"/>
      <c r="AZ13" s="19"/>
      <c r="BB13" s="13"/>
      <c r="BC13" s="13"/>
      <c r="BD13" s="14"/>
      <c r="BE13" s="13"/>
      <c r="BF13" s="13"/>
      <c r="BG13" s="13"/>
      <c r="BH13" s="13"/>
      <c r="BI13" s="13"/>
      <c r="BJ13" s="13"/>
      <c r="BK13" s="13"/>
      <c r="BL13" s="14"/>
      <c r="BM13" s="19"/>
    </row>
    <row r="14" spans="1:65" x14ac:dyDescent="0.2">
      <c r="A14" s="65"/>
      <c r="B14" s="83" t="s">
        <v>73</v>
      </c>
      <c r="C14" s="20" t="s">
        <v>168</v>
      </c>
      <c r="D14" s="11" t="s">
        <v>31</v>
      </c>
      <c r="E14" s="21" t="s">
        <v>47</v>
      </c>
      <c r="F14" s="91">
        <f t="shared" si="7"/>
        <v>0</v>
      </c>
      <c r="G14" s="91">
        <f t="shared" si="1"/>
        <v>0</v>
      </c>
      <c r="H14" s="118">
        <v>6364</v>
      </c>
      <c r="I14" s="91">
        <v>0.1</v>
      </c>
      <c r="J14" s="91">
        <v>0.3</v>
      </c>
      <c r="K14" s="91">
        <v>0.25</v>
      </c>
      <c r="L14" s="91">
        <v>0.8</v>
      </c>
      <c r="M14" s="106">
        <f t="shared" si="2"/>
        <v>15591.800000000001</v>
      </c>
      <c r="N14" s="107">
        <f t="shared" si="3"/>
        <v>15592</v>
      </c>
      <c r="O14" s="91">
        <v>1.2</v>
      </c>
      <c r="P14" s="108">
        <f t="shared" si="8"/>
        <v>18710.400000000001</v>
      </c>
      <c r="Q14" s="91">
        <f t="shared" si="9"/>
        <v>0</v>
      </c>
      <c r="R14" s="91"/>
      <c r="S14" s="91"/>
      <c r="T14" s="91"/>
      <c r="U14" s="91"/>
      <c r="V14" s="91">
        <f t="shared" si="4"/>
        <v>0</v>
      </c>
      <c r="W14" s="91"/>
      <c r="X14" s="91">
        <f t="shared" si="10"/>
        <v>0</v>
      </c>
      <c r="Y14" s="91"/>
      <c r="Z14" s="91">
        <f t="shared" si="11"/>
        <v>0</v>
      </c>
      <c r="AA14" s="91"/>
      <c r="AB14" s="91">
        <f t="shared" si="12"/>
        <v>0</v>
      </c>
      <c r="AC14" s="97">
        <f t="shared" si="5"/>
        <v>0</v>
      </c>
      <c r="AD14" s="97">
        <f t="shared" si="6"/>
        <v>0</v>
      </c>
      <c r="AE14" s="13"/>
      <c r="AG14" s="13"/>
      <c r="AH14" s="13"/>
      <c r="AI14" s="13"/>
      <c r="AJ14" s="19"/>
      <c r="AK14" s="19"/>
      <c r="AL14" s="13"/>
      <c r="AM14" s="13"/>
      <c r="AO14" s="13"/>
      <c r="AP14" s="13"/>
      <c r="AQ14" s="14"/>
      <c r="AR14" s="13"/>
      <c r="AS14" s="13"/>
      <c r="AT14" s="13"/>
      <c r="AU14" s="13"/>
      <c r="AV14" s="13"/>
      <c r="AW14" s="13"/>
      <c r="AX14" s="13"/>
      <c r="AY14" s="14"/>
      <c r="AZ14" s="19"/>
      <c r="BB14" s="13"/>
      <c r="BC14" s="13"/>
      <c r="BD14" s="14"/>
      <c r="BE14" s="13"/>
      <c r="BF14" s="13"/>
      <c r="BG14" s="13"/>
      <c r="BH14" s="13"/>
      <c r="BI14" s="13"/>
      <c r="BJ14" s="13"/>
      <c r="BK14" s="13"/>
      <c r="BL14" s="14"/>
      <c r="BM14" s="19"/>
    </row>
    <row r="15" spans="1:65" x14ac:dyDescent="0.2">
      <c r="A15" s="65"/>
      <c r="B15" s="83" t="s">
        <v>84</v>
      </c>
      <c r="C15" s="20" t="s">
        <v>169</v>
      </c>
      <c r="D15" s="11" t="s">
        <v>31</v>
      </c>
      <c r="E15" s="21" t="s">
        <v>125</v>
      </c>
      <c r="F15" s="91">
        <f t="shared" si="7"/>
        <v>0</v>
      </c>
      <c r="G15" s="91">
        <f t="shared" si="1"/>
        <v>0</v>
      </c>
      <c r="H15" s="118">
        <v>6364</v>
      </c>
      <c r="I15" s="91"/>
      <c r="J15" s="91">
        <v>0.3</v>
      </c>
      <c r="K15" s="91">
        <v>0.25</v>
      </c>
      <c r="L15" s="91"/>
      <c r="M15" s="106">
        <f t="shared" si="2"/>
        <v>9864.2000000000007</v>
      </c>
      <c r="N15" s="107">
        <f t="shared" si="3"/>
        <v>9864</v>
      </c>
      <c r="O15" s="91">
        <v>1.2</v>
      </c>
      <c r="P15" s="108">
        <f t="shared" si="8"/>
        <v>11836.8</v>
      </c>
      <c r="Q15" s="91">
        <f t="shared" si="9"/>
        <v>0</v>
      </c>
      <c r="R15" s="91"/>
      <c r="S15" s="91"/>
      <c r="T15" s="91"/>
      <c r="U15" s="91"/>
      <c r="V15" s="91">
        <f t="shared" si="4"/>
        <v>0</v>
      </c>
      <c r="W15" s="105"/>
      <c r="X15" s="91">
        <f t="shared" si="10"/>
        <v>0</v>
      </c>
      <c r="Y15" s="91"/>
      <c r="Z15" s="91">
        <f t="shared" si="11"/>
        <v>0</v>
      </c>
      <c r="AA15" s="91"/>
      <c r="AB15" s="91">
        <f t="shared" si="12"/>
        <v>0</v>
      </c>
      <c r="AC15" s="97">
        <f t="shared" si="5"/>
        <v>0</v>
      </c>
      <c r="AD15" s="97">
        <f t="shared" si="6"/>
        <v>0</v>
      </c>
      <c r="AE15" s="19"/>
      <c r="AG15" s="13"/>
      <c r="AH15" s="13"/>
      <c r="AI15" s="13"/>
      <c r="AJ15" s="19"/>
      <c r="AK15" s="19"/>
      <c r="AL15" s="19"/>
      <c r="AM15" s="19"/>
      <c r="AO15" s="13"/>
      <c r="AP15" s="13"/>
      <c r="AQ15" s="14"/>
      <c r="AR15" s="13"/>
      <c r="AS15" s="13"/>
      <c r="AT15" s="13"/>
      <c r="AU15" s="13"/>
      <c r="AV15" s="13"/>
      <c r="AW15" s="13"/>
      <c r="AX15" s="13"/>
      <c r="AY15" s="14"/>
      <c r="AZ15" s="19"/>
      <c r="BB15" s="13"/>
      <c r="BC15" s="13"/>
      <c r="BD15" s="14"/>
      <c r="BE15" s="13"/>
      <c r="BF15" s="13"/>
      <c r="BG15" s="13"/>
      <c r="BH15" s="13"/>
      <c r="BI15" s="13"/>
      <c r="BJ15" s="13"/>
      <c r="BK15" s="13"/>
      <c r="BL15" s="14"/>
      <c r="BM15" s="19"/>
    </row>
    <row r="16" spans="1:65" x14ac:dyDescent="0.2">
      <c r="A16" s="65"/>
      <c r="B16" s="83" t="s">
        <v>73</v>
      </c>
      <c r="C16" s="78" t="s">
        <v>170</v>
      </c>
      <c r="D16" s="11" t="s">
        <v>31</v>
      </c>
      <c r="E16" s="21" t="s">
        <v>46</v>
      </c>
      <c r="F16" s="91">
        <f t="shared" si="7"/>
        <v>0</v>
      </c>
      <c r="G16" s="91">
        <f t="shared" si="1"/>
        <v>0</v>
      </c>
      <c r="H16" s="118">
        <v>6364</v>
      </c>
      <c r="I16" s="91">
        <v>0.1</v>
      </c>
      <c r="J16" s="91">
        <v>0.3</v>
      </c>
      <c r="K16" s="91">
        <v>0.25</v>
      </c>
      <c r="L16" s="91">
        <v>0.4</v>
      </c>
      <c r="M16" s="106">
        <f t="shared" si="2"/>
        <v>13046.200000000003</v>
      </c>
      <c r="N16" s="107">
        <f t="shared" si="3"/>
        <v>13046</v>
      </c>
      <c r="O16" s="91">
        <v>1.2</v>
      </c>
      <c r="P16" s="108">
        <f t="shared" si="8"/>
        <v>15655.2</v>
      </c>
      <c r="Q16" s="91">
        <f t="shared" si="9"/>
        <v>0</v>
      </c>
      <c r="R16" s="91"/>
      <c r="S16" s="91"/>
      <c r="T16" s="91"/>
      <c r="U16" s="91"/>
      <c r="V16" s="91">
        <f t="shared" si="4"/>
        <v>0</v>
      </c>
      <c r="W16" s="91"/>
      <c r="X16" s="91">
        <f t="shared" si="10"/>
        <v>0</v>
      </c>
      <c r="Y16" s="91"/>
      <c r="Z16" s="91">
        <f t="shared" si="11"/>
        <v>0</v>
      </c>
      <c r="AA16" s="91"/>
      <c r="AB16" s="91">
        <f t="shared" si="12"/>
        <v>0</v>
      </c>
      <c r="AC16" s="97">
        <f t="shared" si="5"/>
        <v>0</v>
      </c>
      <c r="AD16" s="97">
        <f t="shared" si="6"/>
        <v>0</v>
      </c>
      <c r="AE16" s="19"/>
      <c r="AG16" s="13"/>
      <c r="AH16" s="13"/>
      <c r="AI16" s="13"/>
      <c r="AJ16" s="19"/>
      <c r="AK16" s="19"/>
      <c r="AL16" s="19"/>
      <c r="AM16" s="19"/>
      <c r="AO16" s="13"/>
      <c r="AP16" s="13"/>
      <c r="AQ16" s="14"/>
      <c r="AR16" s="13"/>
      <c r="AS16" s="13"/>
      <c r="AT16" s="13"/>
      <c r="AU16" s="13"/>
      <c r="AV16" s="13"/>
      <c r="AW16" s="13"/>
      <c r="AX16" s="13"/>
      <c r="AY16" s="14"/>
      <c r="AZ16" s="19"/>
      <c r="BB16" s="13"/>
      <c r="BC16" s="13"/>
      <c r="BD16" s="14"/>
      <c r="BE16" s="13"/>
      <c r="BF16" s="13"/>
      <c r="BG16" s="13"/>
      <c r="BH16" s="13"/>
      <c r="BI16" s="13"/>
      <c r="BJ16" s="13"/>
      <c r="BK16" s="13"/>
      <c r="BL16" s="14"/>
      <c r="BM16" s="19"/>
    </row>
    <row r="17" spans="1:65" x14ac:dyDescent="0.2">
      <c r="A17" s="65"/>
      <c r="B17" s="83" t="s">
        <v>73</v>
      </c>
      <c r="C17" s="22" t="s">
        <v>171</v>
      </c>
      <c r="D17" s="11" t="s">
        <v>31</v>
      </c>
      <c r="E17" s="23" t="s">
        <v>46</v>
      </c>
      <c r="F17" s="91">
        <f t="shared" si="7"/>
        <v>0</v>
      </c>
      <c r="G17" s="91">
        <f t="shared" si="1"/>
        <v>0</v>
      </c>
      <c r="H17" s="118">
        <v>6364</v>
      </c>
      <c r="I17" s="91">
        <v>0.1</v>
      </c>
      <c r="J17" s="91">
        <v>0.3</v>
      </c>
      <c r="K17" s="91">
        <v>0.25</v>
      </c>
      <c r="L17" s="97">
        <v>0.4</v>
      </c>
      <c r="M17" s="106">
        <f t="shared" si="2"/>
        <v>13046.200000000003</v>
      </c>
      <c r="N17" s="107">
        <f t="shared" si="3"/>
        <v>13046</v>
      </c>
      <c r="O17" s="91">
        <v>1.2</v>
      </c>
      <c r="P17" s="108">
        <f t="shared" si="8"/>
        <v>15655.2</v>
      </c>
      <c r="Q17" s="91">
        <f t="shared" si="9"/>
        <v>0</v>
      </c>
      <c r="R17" s="91"/>
      <c r="S17" s="91"/>
      <c r="T17" s="91"/>
      <c r="U17" s="91"/>
      <c r="V17" s="91">
        <f t="shared" si="4"/>
        <v>0</v>
      </c>
      <c r="W17" s="91"/>
      <c r="X17" s="91">
        <f t="shared" si="10"/>
        <v>0</v>
      </c>
      <c r="Y17" s="91"/>
      <c r="Z17" s="91">
        <f t="shared" si="11"/>
        <v>0</v>
      </c>
      <c r="AA17" s="91"/>
      <c r="AB17" s="91">
        <f t="shared" si="12"/>
        <v>0</v>
      </c>
      <c r="AC17" s="97">
        <f t="shared" si="5"/>
        <v>0</v>
      </c>
      <c r="AD17" s="97">
        <f t="shared" si="6"/>
        <v>0</v>
      </c>
      <c r="AE17" s="19"/>
      <c r="AG17" s="13"/>
      <c r="AH17" s="13"/>
      <c r="AI17" s="13"/>
      <c r="AJ17" s="19"/>
      <c r="AK17" s="19"/>
      <c r="AL17" s="19"/>
      <c r="AM17" s="19"/>
      <c r="AO17" s="13"/>
      <c r="AP17" s="13"/>
      <c r="AQ17" s="14"/>
      <c r="AR17" s="13"/>
      <c r="AS17" s="13"/>
      <c r="AT17" s="13"/>
      <c r="AU17" s="13"/>
      <c r="AV17" s="13"/>
      <c r="AW17" s="13"/>
      <c r="AX17" s="13"/>
      <c r="AY17" s="14"/>
      <c r="AZ17" s="19"/>
      <c r="BB17" s="13"/>
      <c r="BC17" s="13"/>
      <c r="BD17" s="14"/>
      <c r="BE17" s="13"/>
      <c r="BF17" s="13"/>
      <c r="BG17" s="13"/>
      <c r="BH17" s="13"/>
      <c r="BI17" s="13"/>
      <c r="BJ17" s="13"/>
      <c r="BK17" s="13"/>
      <c r="BL17" s="14"/>
      <c r="BM17" s="19"/>
    </row>
    <row r="18" spans="1:65" x14ac:dyDescent="0.2">
      <c r="A18" s="65"/>
      <c r="B18" s="83" t="s">
        <v>73</v>
      </c>
      <c r="C18" s="20" t="s">
        <v>172</v>
      </c>
      <c r="D18" s="11" t="s">
        <v>31</v>
      </c>
      <c r="E18" s="21" t="s">
        <v>46</v>
      </c>
      <c r="F18" s="91">
        <f t="shared" si="7"/>
        <v>0</v>
      </c>
      <c r="G18" s="91">
        <f t="shared" si="1"/>
        <v>0</v>
      </c>
      <c r="H18" s="118">
        <v>6364</v>
      </c>
      <c r="I18" s="91">
        <v>0.1</v>
      </c>
      <c r="J18" s="91">
        <v>0.3</v>
      </c>
      <c r="K18" s="91">
        <v>0.25</v>
      </c>
      <c r="L18" s="91">
        <v>0.4</v>
      </c>
      <c r="M18" s="106">
        <f t="shared" si="2"/>
        <v>13046.200000000003</v>
      </c>
      <c r="N18" s="107">
        <f t="shared" si="3"/>
        <v>13046</v>
      </c>
      <c r="O18" s="91">
        <v>1.2</v>
      </c>
      <c r="P18" s="108">
        <f t="shared" si="8"/>
        <v>15655.2</v>
      </c>
      <c r="Q18" s="91">
        <f t="shared" si="9"/>
        <v>0</v>
      </c>
      <c r="R18" s="91"/>
      <c r="S18" s="91"/>
      <c r="T18" s="91"/>
      <c r="U18" s="91"/>
      <c r="V18" s="91">
        <f t="shared" si="4"/>
        <v>0</v>
      </c>
      <c r="W18" s="91"/>
      <c r="X18" s="91">
        <f t="shared" si="10"/>
        <v>0</v>
      </c>
      <c r="Y18" s="91"/>
      <c r="Z18" s="91">
        <f t="shared" si="11"/>
        <v>0</v>
      </c>
      <c r="AA18" s="91"/>
      <c r="AB18" s="91">
        <f t="shared" si="12"/>
        <v>0</v>
      </c>
      <c r="AC18" s="97">
        <f t="shared" si="5"/>
        <v>0</v>
      </c>
      <c r="AD18" s="97">
        <f t="shared" si="6"/>
        <v>0</v>
      </c>
      <c r="AE18" s="14"/>
      <c r="AG18" s="14"/>
      <c r="AH18" s="14"/>
      <c r="AI18" s="14"/>
      <c r="AJ18" s="14"/>
      <c r="AK18" s="14"/>
      <c r="AL18" s="14"/>
      <c r="AM18" s="14"/>
      <c r="AO18" s="13"/>
      <c r="AP18" s="13"/>
      <c r="AQ18" s="14"/>
      <c r="AR18" s="13"/>
      <c r="AS18" s="13"/>
      <c r="AT18" s="13"/>
      <c r="AU18" s="13"/>
      <c r="AV18" s="13"/>
      <c r="AW18" s="13"/>
      <c r="AX18" s="13"/>
      <c r="AY18" s="14"/>
      <c r="AZ18" s="19"/>
      <c r="BB18" s="13"/>
      <c r="BC18" s="13"/>
      <c r="BD18" s="14"/>
      <c r="BE18" s="13"/>
      <c r="BF18" s="13"/>
      <c r="BG18" s="13"/>
      <c r="BH18" s="13"/>
      <c r="BI18" s="13"/>
      <c r="BJ18" s="13"/>
      <c r="BK18" s="13"/>
      <c r="BL18" s="14"/>
      <c r="BM18" s="19"/>
    </row>
    <row r="19" spans="1:65" x14ac:dyDescent="0.2">
      <c r="A19" s="68"/>
      <c r="B19" s="83" t="s">
        <v>73</v>
      </c>
      <c r="C19" s="22" t="s">
        <v>173</v>
      </c>
      <c r="D19" s="11" t="s">
        <v>31</v>
      </c>
      <c r="E19" s="23" t="s">
        <v>46</v>
      </c>
      <c r="F19" s="91">
        <f t="shared" si="7"/>
        <v>0</v>
      </c>
      <c r="G19" s="91">
        <f t="shared" si="1"/>
        <v>0</v>
      </c>
      <c r="H19" s="118">
        <v>6364</v>
      </c>
      <c r="I19" s="91">
        <v>0.1</v>
      </c>
      <c r="J19" s="91">
        <v>0.3</v>
      </c>
      <c r="K19" s="91">
        <v>0.25</v>
      </c>
      <c r="L19" s="97">
        <v>0.4</v>
      </c>
      <c r="M19" s="106">
        <f t="shared" si="2"/>
        <v>13046.200000000003</v>
      </c>
      <c r="N19" s="107">
        <f t="shared" si="3"/>
        <v>13046</v>
      </c>
      <c r="O19" s="91">
        <v>1.2</v>
      </c>
      <c r="P19" s="108">
        <f t="shared" si="8"/>
        <v>15655.2</v>
      </c>
      <c r="Q19" s="91">
        <f t="shared" si="9"/>
        <v>0</v>
      </c>
      <c r="R19" s="91"/>
      <c r="S19" s="91"/>
      <c r="T19" s="91"/>
      <c r="U19" s="91"/>
      <c r="V19" s="91">
        <f t="shared" si="4"/>
        <v>0</v>
      </c>
      <c r="W19" s="91"/>
      <c r="X19" s="91">
        <f t="shared" si="10"/>
        <v>0</v>
      </c>
      <c r="Y19" s="91"/>
      <c r="Z19" s="91">
        <f t="shared" si="11"/>
        <v>0</v>
      </c>
      <c r="AA19" s="91"/>
      <c r="AB19" s="91">
        <f t="shared" si="12"/>
        <v>0</v>
      </c>
      <c r="AC19" s="97">
        <f t="shared" si="5"/>
        <v>0</v>
      </c>
      <c r="AD19" s="97">
        <f t="shared" si="6"/>
        <v>0</v>
      </c>
      <c r="AE19" s="19"/>
      <c r="AG19" s="13"/>
      <c r="AH19" s="13"/>
      <c r="AI19" s="13"/>
      <c r="AJ19" s="19"/>
      <c r="AK19" s="19"/>
      <c r="AL19" s="19"/>
      <c r="AM19" s="19"/>
      <c r="AO19" s="13"/>
      <c r="AP19" s="13"/>
      <c r="AQ19" s="14"/>
      <c r="AR19" s="13"/>
      <c r="AS19" s="13"/>
      <c r="AT19" s="13"/>
      <c r="AU19" s="13"/>
      <c r="AV19" s="13"/>
      <c r="AW19" s="13"/>
      <c r="AX19" s="13"/>
      <c r="AY19" s="14"/>
      <c r="AZ19" s="19"/>
      <c r="BB19" s="13"/>
      <c r="BC19" s="13"/>
      <c r="BD19" s="14"/>
      <c r="BE19" s="13"/>
      <c r="BF19" s="13"/>
      <c r="BG19" s="13"/>
      <c r="BH19" s="13"/>
      <c r="BI19" s="13"/>
      <c r="BJ19" s="13"/>
      <c r="BK19" s="13"/>
      <c r="BL19" s="14"/>
      <c r="BM19" s="19"/>
    </row>
    <row r="20" spans="1:65" x14ac:dyDescent="0.2">
      <c r="A20" s="13"/>
      <c r="B20" s="84" t="s">
        <v>73</v>
      </c>
      <c r="C20" s="20" t="s">
        <v>174</v>
      </c>
      <c r="D20" s="11" t="s">
        <v>31</v>
      </c>
      <c r="E20" s="21" t="s">
        <v>125</v>
      </c>
      <c r="F20" s="91">
        <f t="shared" si="7"/>
        <v>0</v>
      </c>
      <c r="G20" s="91">
        <f t="shared" si="1"/>
        <v>0</v>
      </c>
      <c r="H20" s="118">
        <v>6364</v>
      </c>
      <c r="I20" s="91">
        <v>0.1</v>
      </c>
      <c r="J20" s="91">
        <v>0.3</v>
      </c>
      <c r="K20" s="91">
        <v>0.25</v>
      </c>
      <c r="L20" s="91"/>
      <c r="M20" s="106">
        <f t="shared" si="2"/>
        <v>10500.6</v>
      </c>
      <c r="N20" s="107">
        <f t="shared" si="3"/>
        <v>10501</v>
      </c>
      <c r="O20" s="91">
        <v>1.2</v>
      </c>
      <c r="P20" s="108">
        <f t="shared" si="8"/>
        <v>12601.2</v>
      </c>
      <c r="Q20" s="91">
        <f t="shared" si="9"/>
        <v>0</v>
      </c>
      <c r="R20" s="91"/>
      <c r="S20" s="91"/>
      <c r="T20" s="91"/>
      <c r="U20" s="91"/>
      <c r="V20" s="91">
        <f t="shared" si="4"/>
        <v>0</v>
      </c>
      <c r="W20" s="100"/>
      <c r="X20" s="91">
        <f t="shared" si="10"/>
        <v>0</v>
      </c>
      <c r="Y20" s="91"/>
      <c r="Z20" s="91">
        <f t="shared" si="11"/>
        <v>0</v>
      </c>
      <c r="AA20" s="91"/>
      <c r="AB20" s="91">
        <f t="shared" si="12"/>
        <v>0</v>
      </c>
      <c r="AC20" s="97">
        <f t="shared" si="5"/>
        <v>0</v>
      </c>
      <c r="AD20" s="97">
        <f t="shared" si="6"/>
        <v>0</v>
      </c>
      <c r="AE20" s="13"/>
      <c r="AG20" s="13"/>
      <c r="AH20" s="13"/>
      <c r="AI20" s="13"/>
      <c r="AJ20" s="19"/>
      <c r="AK20" s="19"/>
      <c r="AL20" s="13"/>
      <c r="AM20" s="13"/>
      <c r="AO20" s="13"/>
      <c r="AP20" s="13"/>
      <c r="AQ20" s="14"/>
      <c r="AR20" s="13"/>
      <c r="AS20" s="13"/>
      <c r="AT20" s="13"/>
      <c r="AU20" s="13"/>
      <c r="AV20" s="13"/>
      <c r="AW20" s="13"/>
      <c r="AX20" s="13"/>
      <c r="AY20" s="14"/>
      <c r="AZ20" s="19"/>
      <c r="BB20" s="13"/>
      <c r="BC20" s="13"/>
      <c r="BD20" s="14"/>
      <c r="BE20" s="13"/>
      <c r="BF20" s="13"/>
      <c r="BG20" s="13"/>
      <c r="BH20" s="13"/>
      <c r="BI20" s="13"/>
      <c r="BJ20" s="13"/>
      <c r="BK20" s="13"/>
      <c r="BL20" s="14"/>
      <c r="BM20" s="19"/>
    </row>
    <row r="21" spans="1:65" x14ac:dyDescent="0.2">
      <c r="A21" s="13"/>
      <c r="B21" s="84" t="s">
        <v>73</v>
      </c>
      <c r="C21" s="20" t="s">
        <v>175</v>
      </c>
      <c r="D21" s="11" t="s">
        <v>31</v>
      </c>
      <c r="E21" s="21" t="s">
        <v>125</v>
      </c>
      <c r="F21" s="91">
        <f t="shared" si="7"/>
        <v>0</v>
      </c>
      <c r="G21" s="91">
        <f t="shared" si="1"/>
        <v>0</v>
      </c>
      <c r="H21" s="118">
        <v>6364</v>
      </c>
      <c r="I21" s="91">
        <v>0.1</v>
      </c>
      <c r="J21" s="91">
        <v>0.3</v>
      </c>
      <c r="K21" s="91">
        <v>0.25</v>
      </c>
      <c r="L21" s="91"/>
      <c r="M21" s="106">
        <f t="shared" si="2"/>
        <v>10500.6</v>
      </c>
      <c r="N21" s="107">
        <f t="shared" si="3"/>
        <v>10501</v>
      </c>
      <c r="O21" s="91">
        <v>1.2</v>
      </c>
      <c r="P21" s="108">
        <f t="shared" si="8"/>
        <v>12601.2</v>
      </c>
      <c r="Q21" s="91">
        <f t="shared" si="9"/>
        <v>0</v>
      </c>
      <c r="R21" s="91"/>
      <c r="S21" s="91"/>
      <c r="T21" s="91"/>
      <c r="U21" s="91"/>
      <c r="V21" s="91">
        <f t="shared" si="4"/>
        <v>0</v>
      </c>
      <c r="W21" s="100"/>
      <c r="X21" s="91">
        <f t="shared" si="10"/>
        <v>0</v>
      </c>
      <c r="Y21" s="91"/>
      <c r="Z21" s="91">
        <f t="shared" si="11"/>
        <v>0</v>
      </c>
      <c r="AA21" s="91"/>
      <c r="AB21" s="91">
        <f t="shared" si="12"/>
        <v>0</v>
      </c>
      <c r="AC21" s="97">
        <f t="shared" si="5"/>
        <v>0</v>
      </c>
      <c r="AD21" s="97">
        <f t="shared" si="6"/>
        <v>0</v>
      </c>
      <c r="AE21" s="13"/>
      <c r="AG21" s="13"/>
      <c r="AH21" s="13"/>
      <c r="AI21" s="13"/>
      <c r="AJ21" s="19"/>
      <c r="AK21" s="19"/>
      <c r="AL21" s="13"/>
      <c r="AM21" s="13"/>
      <c r="AO21" s="13"/>
      <c r="AP21" s="13"/>
      <c r="AQ21" s="14"/>
      <c r="AR21" s="13"/>
      <c r="AS21" s="13"/>
      <c r="AT21" s="13"/>
      <c r="AU21" s="13"/>
      <c r="AV21" s="13"/>
      <c r="AW21" s="13"/>
      <c r="AX21" s="13"/>
      <c r="AY21" s="14"/>
      <c r="AZ21" s="19"/>
      <c r="BB21" s="13"/>
      <c r="BC21" s="13"/>
      <c r="BD21" s="14"/>
      <c r="BE21" s="13"/>
      <c r="BF21" s="13"/>
      <c r="BG21" s="13"/>
      <c r="BH21" s="13"/>
      <c r="BI21" s="13"/>
      <c r="BJ21" s="13"/>
      <c r="BK21" s="13"/>
      <c r="BL21" s="14"/>
      <c r="BM21" s="19"/>
    </row>
    <row r="22" spans="1:65" x14ac:dyDescent="0.2">
      <c r="A22" s="69"/>
      <c r="B22" s="83" t="s">
        <v>73</v>
      </c>
      <c r="C22" s="20" t="s">
        <v>176</v>
      </c>
      <c r="D22" s="11" t="s">
        <v>31</v>
      </c>
      <c r="E22" s="21" t="s">
        <v>46</v>
      </c>
      <c r="F22" s="91">
        <f t="shared" si="7"/>
        <v>0</v>
      </c>
      <c r="G22" s="91">
        <f t="shared" si="1"/>
        <v>0</v>
      </c>
      <c r="H22" s="118">
        <v>6364</v>
      </c>
      <c r="I22" s="91">
        <v>0.1</v>
      </c>
      <c r="J22" s="91">
        <v>0.3</v>
      </c>
      <c r="K22" s="91">
        <v>0.25</v>
      </c>
      <c r="L22" s="91">
        <v>0.4</v>
      </c>
      <c r="M22" s="106">
        <f t="shared" si="2"/>
        <v>13046.200000000003</v>
      </c>
      <c r="N22" s="107">
        <f t="shared" si="3"/>
        <v>13046</v>
      </c>
      <c r="O22" s="91">
        <v>1.2</v>
      </c>
      <c r="P22" s="108">
        <f t="shared" si="8"/>
        <v>15655.2</v>
      </c>
      <c r="Q22" s="91">
        <f t="shared" si="9"/>
        <v>0</v>
      </c>
      <c r="R22" s="91"/>
      <c r="S22" s="91"/>
      <c r="T22" s="91"/>
      <c r="U22" s="91"/>
      <c r="V22" s="91">
        <f t="shared" si="4"/>
        <v>0</v>
      </c>
      <c r="W22" s="100"/>
      <c r="X22" s="91">
        <f t="shared" si="10"/>
        <v>0</v>
      </c>
      <c r="Y22" s="91"/>
      <c r="Z22" s="91">
        <f t="shared" si="11"/>
        <v>0</v>
      </c>
      <c r="AA22" s="91"/>
      <c r="AB22" s="91">
        <f t="shared" si="12"/>
        <v>0</v>
      </c>
      <c r="AC22" s="97">
        <f t="shared" si="5"/>
        <v>0</v>
      </c>
      <c r="AD22" s="97">
        <f t="shared" si="6"/>
        <v>0</v>
      </c>
      <c r="AE22" s="13"/>
      <c r="AG22" s="13"/>
      <c r="AH22" s="13"/>
      <c r="AI22" s="13"/>
      <c r="AJ22" s="19"/>
      <c r="AK22" s="19"/>
      <c r="AL22" s="13"/>
      <c r="AM22" s="13"/>
      <c r="AO22" s="13"/>
      <c r="AP22" s="13"/>
      <c r="AQ22" s="14"/>
      <c r="AR22" s="13"/>
      <c r="AS22" s="13"/>
      <c r="AT22" s="13"/>
      <c r="AU22" s="13"/>
      <c r="AV22" s="13"/>
      <c r="AW22" s="13"/>
      <c r="AX22" s="13"/>
      <c r="AY22" s="14"/>
      <c r="AZ22" s="19"/>
      <c r="BB22" s="13"/>
      <c r="BC22" s="13"/>
      <c r="BD22" s="14"/>
      <c r="BE22" s="13"/>
      <c r="BF22" s="13"/>
      <c r="BG22" s="13"/>
      <c r="BH22" s="13"/>
      <c r="BI22" s="13"/>
      <c r="BJ22" s="13"/>
      <c r="BK22" s="13"/>
      <c r="BL22" s="14"/>
      <c r="BM22" s="19"/>
    </row>
    <row r="23" spans="1:65" x14ac:dyDescent="0.2">
      <c r="A23" s="65"/>
      <c r="B23" s="83" t="s">
        <v>73</v>
      </c>
      <c r="C23" s="78" t="s">
        <v>177</v>
      </c>
      <c r="D23" s="11" t="s">
        <v>31</v>
      </c>
      <c r="E23" s="21" t="s">
        <v>125</v>
      </c>
      <c r="F23" s="91">
        <f t="shared" si="7"/>
        <v>0</v>
      </c>
      <c r="G23" s="91">
        <f t="shared" si="1"/>
        <v>0</v>
      </c>
      <c r="H23" s="118">
        <v>6364</v>
      </c>
      <c r="I23" s="91">
        <v>0.1</v>
      </c>
      <c r="J23" s="91">
        <v>0.3</v>
      </c>
      <c r="K23" s="91">
        <v>0.25</v>
      </c>
      <c r="L23" s="91"/>
      <c r="M23" s="106">
        <f t="shared" si="2"/>
        <v>10500.6</v>
      </c>
      <c r="N23" s="107">
        <f t="shared" si="3"/>
        <v>10501</v>
      </c>
      <c r="O23" s="91">
        <v>1.2</v>
      </c>
      <c r="P23" s="108">
        <f t="shared" si="8"/>
        <v>12601.2</v>
      </c>
      <c r="Q23" s="91">
        <f t="shared" si="9"/>
        <v>0</v>
      </c>
      <c r="R23" s="91"/>
      <c r="S23" s="91"/>
      <c r="T23" s="91"/>
      <c r="U23" s="91"/>
      <c r="V23" s="91">
        <f t="shared" si="4"/>
        <v>0</v>
      </c>
      <c r="W23" s="100"/>
      <c r="X23" s="91">
        <f t="shared" si="10"/>
        <v>0</v>
      </c>
      <c r="Y23" s="91"/>
      <c r="Z23" s="91">
        <f t="shared" si="11"/>
        <v>0</v>
      </c>
      <c r="AA23" s="91"/>
      <c r="AB23" s="91">
        <f t="shared" si="12"/>
        <v>0</v>
      </c>
      <c r="AC23" s="97">
        <f t="shared" si="5"/>
        <v>0</v>
      </c>
      <c r="AD23" s="97">
        <f t="shared" si="6"/>
        <v>0</v>
      </c>
      <c r="AE23" s="13"/>
      <c r="AG23" s="13"/>
      <c r="AH23" s="13"/>
      <c r="AI23" s="13"/>
      <c r="AJ23" s="19"/>
      <c r="AK23" s="19"/>
      <c r="AL23" s="13"/>
      <c r="AM23" s="13"/>
      <c r="AO23" s="13"/>
      <c r="AP23" s="13"/>
      <c r="AQ23" s="14"/>
      <c r="AR23" s="13"/>
      <c r="AS23" s="13"/>
      <c r="AT23" s="13"/>
      <c r="AU23" s="13"/>
      <c r="AV23" s="13"/>
      <c r="AW23" s="13"/>
      <c r="AX23" s="13"/>
      <c r="AY23" s="14"/>
      <c r="AZ23" s="19"/>
      <c r="BB23" s="13"/>
      <c r="BC23" s="13"/>
      <c r="BD23" s="14"/>
      <c r="BE23" s="13"/>
      <c r="BF23" s="13"/>
      <c r="BG23" s="13"/>
      <c r="BH23" s="13"/>
      <c r="BI23" s="13"/>
      <c r="BJ23" s="13"/>
      <c r="BK23" s="13"/>
      <c r="BL23" s="14"/>
      <c r="BM23" s="19"/>
    </row>
    <row r="24" spans="1:65" x14ac:dyDescent="0.2">
      <c r="A24" s="70"/>
      <c r="B24" s="83" t="s">
        <v>73</v>
      </c>
      <c r="C24" s="20" t="s">
        <v>178</v>
      </c>
      <c r="D24" s="11" t="s">
        <v>31</v>
      </c>
      <c r="E24" s="21" t="s">
        <v>46</v>
      </c>
      <c r="F24" s="91">
        <f t="shared" si="7"/>
        <v>0</v>
      </c>
      <c r="G24" s="91">
        <f t="shared" si="1"/>
        <v>0</v>
      </c>
      <c r="H24" s="118">
        <v>6364</v>
      </c>
      <c r="I24" s="91">
        <v>0.1</v>
      </c>
      <c r="J24" s="91">
        <v>0.3</v>
      </c>
      <c r="K24" s="91">
        <v>0.25</v>
      </c>
      <c r="L24" s="91">
        <v>0.4</v>
      </c>
      <c r="M24" s="106">
        <f t="shared" si="2"/>
        <v>13046.200000000003</v>
      </c>
      <c r="N24" s="107">
        <f t="shared" si="3"/>
        <v>13046</v>
      </c>
      <c r="O24" s="91">
        <v>1.2</v>
      </c>
      <c r="P24" s="108">
        <f t="shared" si="8"/>
        <v>15655.2</v>
      </c>
      <c r="Q24" s="91">
        <f t="shared" si="9"/>
        <v>0</v>
      </c>
      <c r="R24" s="91"/>
      <c r="S24" s="91"/>
      <c r="T24" s="91"/>
      <c r="U24" s="91"/>
      <c r="V24" s="91">
        <f t="shared" si="4"/>
        <v>0</v>
      </c>
      <c r="W24" s="101"/>
      <c r="X24" s="91">
        <f t="shared" si="10"/>
        <v>0</v>
      </c>
      <c r="Y24" s="91"/>
      <c r="Z24" s="91">
        <f t="shared" si="11"/>
        <v>0</v>
      </c>
      <c r="AA24" s="91"/>
      <c r="AB24" s="91">
        <f t="shared" si="12"/>
        <v>0</v>
      </c>
      <c r="AC24" s="97">
        <f t="shared" si="5"/>
        <v>0</v>
      </c>
      <c r="AD24" s="97">
        <f t="shared" si="6"/>
        <v>0</v>
      </c>
      <c r="AE24" s="13"/>
      <c r="AG24" s="13"/>
      <c r="AH24" s="13"/>
      <c r="AI24" s="13"/>
      <c r="AJ24" s="19"/>
      <c r="AK24" s="19"/>
      <c r="AL24" s="13"/>
      <c r="AM24" s="13"/>
      <c r="AO24" s="13"/>
      <c r="AP24" s="13"/>
      <c r="AQ24" s="14"/>
      <c r="AR24" s="13"/>
      <c r="AS24" s="13"/>
      <c r="AT24" s="13"/>
      <c r="AU24" s="13"/>
      <c r="AV24" s="13"/>
      <c r="AW24" s="13"/>
      <c r="AX24" s="13"/>
      <c r="AY24" s="14"/>
      <c r="AZ24" s="19"/>
      <c r="BB24" s="13"/>
      <c r="BC24" s="13"/>
      <c r="BD24" s="14"/>
      <c r="BE24" s="13"/>
      <c r="BF24" s="13"/>
      <c r="BG24" s="13"/>
      <c r="BH24" s="13"/>
      <c r="BI24" s="13"/>
      <c r="BJ24" s="13"/>
      <c r="BK24" s="13"/>
      <c r="BL24" s="14"/>
      <c r="BM24" s="19"/>
    </row>
    <row r="25" spans="1:65" x14ac:dyDescent="0.2">
      <c r="A25" s="65"/>
      <c r="B25" s="83" t="s">
        <v>73</v>
      </c>
      <c r="C25" s="78" t="s">
        <v>179</v>
      </c>
      <c r="D25" s="11" t="s">
        <v>31</v>
      </c>
      <c r="E25" s="21" t="s">
        <v>46</v>
      </c>
      <c r="F25" s="91">
        <f t="shared" si="7"/>
        <v>0</v>
      </c>
      <c r="G25" s="91">
        <f t="shared" si="1"/>
        <v>0</v>
      </c>
      <c r="H25" s="118">
        <v>6364</v>
      </c>
      <c r="I25" s="91">
        <v>0.1</v>
      </c>
      <c r="J25" s="91">
        <v>0.2</v>
      </c>
      <c r="K25" s="91">
        <v>0.25</v>
      </c>
      <c r="L25" s="111">
        <v>0.4</v>
      </c>
      <c r="M25" s="106">
        <f t="shared" si="2"/>
        <v>12409.800000000001</v>
      </c>
      <c r="N25" s="107">
        <f t="shared" si="3"/>
        <v>12410</v>
      </c>
      <c r="O25" s="91">
        <v>1.2</v>
      </c>
      <c r="P25" s="108">
        <f t="shared" si="8"/>
        <v>14892</v>
      </c>
      <c r="Q25" s="91">
        <f t="shared" si="9"/>
        <v>0</v>
      </c>
      <c r="R25" s="91"/>
      <c r="S25" s="91"/>
      <c r="T25" s="91"/>
      <c r="U25" s="91"/>
      <c r="V25" s="91">
        <f t="shared" si="4"/>
        <v>0</v>
      </c>
      <c r="W25" s="100"/>
      <c r="X25" s="91">
        <f t="shared" si="10"/>
        <v>0</v>
      </c>
      <c r="Y25" s="91"/>
      <c r="Z25" s="91">
        <f t="shared" si="11"/>
        <v>0</v>
      </c>
      <c r="AA25" s="91"/>
      <c r="AB25" s="91">
        <f t="shared" si="12"/>
        <v>0</v>
      </c>
      <c r="AC25" s="97">
        <f t="shared" si="5"/>
        <v>0</v>
      </c>
      <c r="AD25" s="97">
        <f t="shared" si="6"/>
        <v>0</v>
      </c>
      <c r="AE25" s="13"/>
      <c r="AG25" s="13"/>
      <c r="AH25" s="13"/>
      <c r="AI25" s="13"/>
      <c r="AJ25" s="19"/>
      <c r="AK25" s="19"/>
      <c r="AL25" s="13"/>
      <c r="AM25" s="13"/>
      <c r="AO25" s="13"/>
      <c r="AP25" s="13"/>
      <c r="AQ25" s="14"/>
      <c r="AR25" s="13"/>
      <c r="AS25" s="13"/>
      <c r="AT25" s="13"/>
      <c r="AU25" s="13"/>
      <c r="AV25" s="13"/>
      <c r="AW25" s="13"/>
      <c r="AX25" s="13"/>
      <c r="AY25" s="14"/>
      <c r="AZ25" s="19"/>
      <c r="BB25" s="13"/>
      <c r="BC25" s="13"/>
      <c r="BD25" s="14"/>
      <c r="BE25" s="13"/>
      <c r="BF25" s="13"/>
      <c r="BG25" s="13"/>
      <c r="BH25" s="13"/>
      <c r="BI25" s="13"/>
      <c r="BJ25" s="13"/>
      <c r="BK25" s="13"/>
      <c r="BL25" s="14"/>
      <c r="BM25" s="19"/>
    </row>
    <row r="26" spans="1:65" x14ac:dyDescent="0.2">
      <c r="A26" s="65"/>
      <c r="B26" s="83" t="s">
        <v>73</v>
      </c>
      <c r="C26" s="78" t="s">
        <v>165</v>
      </c>
      <c r="D26" s="11" t="s">
        <v>31</v>
      </c>
      <c r="E26" s="21" t="s">
        <v>125</v>
      </c>
      <c r="F26" s="91">
        <f t="shared" si="7"/>
        <v>0</v>
      </c>
      <c r="G26" s="91">
        <f t="shared" si="1"/>
        <v>0</v>
      </c>
      <c r="H26" s="118">
        <v>6364</v>
      </c>
      <c r="I26" s="91">
        <v>0.1</v>
      </c>
      <c r="J26" s="91">
        <v>0.3</v>
      </c>
      <c r="K26" s="91">
        <v>0.25</v>
      </c>
      <c r="L26" s="111"/>
      <c r="M26" s="106">
        <f t="shared" si="2"/>
        <v>10500.6</v>
      </c>
      <c r="N26" s="107">
        <f t="shared" si="3"/>
        <v>10501</v>
      </c>
      <c r="O26" s="91">
        <v>1.2</v>
      </c>
      <c r="P26" s="108">
        <f t="shared" si="8"/>
        <v>12601.2</v>
      </c>
      <c r="Q26" s="91">
        <f t="shared" si="9"/>
        <v>0</v>
      </c>
      <c r="R26" s="91"/>
      <c r="S26" s="91"/>
      <c r="T26" s="91"/>
      <c r="U26" s="91"/>
      <c r="V26" s="91">
        <f t="shared" si="4"/>
        <v>0</v>
      </c>
      <c r="W26" s="100"/>
      <c r="X26" s="91">
        <f t="shared" si="10"/>
        <v>0</v>
      </c>
      <c r="Y26" s="91"/>
      <c r="Z26" s="91">
        <f t="shared" si="11"/>
        <v>0</v>
      </c>
      <c r="AA26" s="91"/>
      <c r="AB26" s="91">
        <f t="shared" si="12"/>
        <v>0</v>
      </c>
      <c r="AC26" s="97">
        <f t="shared" si="5"/>
        <v>0</v>
      </c>
      <c r="AD26" s="97">
        <f t="shared" si="6"/>
        <v>0</v>
      </c>
      <c r="AE26" s="13"/>
      <c r="AG26" s="13"/>
      <c r="AH26" s="13"/>
      <c r="AI26" s="13"/>
      <c r="AJ26" s="19"/>
      <c r="AK26" s="19"/>
      <c r="AL26" s="13"/>
      <c r="AM26" s="13"/>
      <c r="AO26" s="13"/>
      <c r="AP26" s="13"/>
      <c r="AQ26" s="14"/>
      <c r="AR26" s="13"/>
      <c r="AS26" s="13"/>
      <c r="AT26" s="13"/>
      <c r="AU26" s="13"/>
      <c r="AV26" s="13"/>
      <c r="AW26" s="13"/>
      <c r="AX26" s="13"/>
      <c r="AY26" s="14"/>
      <c r="AZ26" s="19"/>
      <c r="BB26" s="13"/>
      <c r="BC26" s="13"/>
      <c r="BD26" s="14"/>
      <c r="BE26" s="13"/>
      <c r="BF26" s="13"/>
      <c r="BG26" s="13"/>
      <c r="BH26" s="13"/>
      <c r="BI26" s="13"/>
      <c r="BJ26" s="13"/>
      <c r="BK26" s="13"/>
      <c r="BL26" s="14"/>
      <c r="BM26" s="19"/>
    </row>
    <row r="27" spans="1:65" x14ac:dyDescent="0.2">
      <c r="A27" s="65"/>
      <c r="B27" s="83" t="s">
        <v>73</v>
      </c>
      <c r="C27" s="78" t="s">
        <v>140</v>
      </c>
      <c r="D27" s="11" t="s">
        <v>31</v>
      </c>
      <c r="E27" s="21" t="s">
        <v>46</v>
      </c>
      <c r="F27" s="91">
        <f t="shared" si="7"/>
        <v>0</v>
      </c>
      <c r="G27" s="91">
        <f t="shared" si="1"/>
        <v>0</v>
      </c>
      <c r="H27" s="118">
        <v>6364</v>
      </c>
      <c r="I27" s="91">
        <v>0.1</v>
      </c>
      <c r="J27" s="91">
        <v>0.3</v>
      </c>
      <c r="K27" s="91">
        <v>0.25</v>
      </c>
      <c r="L27" s="91">
        <v>0.4</v>
      </c>
      <c r="M27" s="106">
        <f t="shared" si="2"/>
        <v>13046.200000000003</v>
      </c>
      <c r="N27" s="107">
        <f t="shared" si="3"/>
        <v>13046</v>
      </c>
      <c r="O27" s="91">
        <v>1.2</v>
      </c>
      <c r="P27" s="108">
        <f t="shared" si="8"/>
        <v>15655.2</v>
      </c>
      <c r="Q27" s="91">
        <f t="shared" si="9"/>
        <v>0</v>
      </c>
      <c r="R27" s="91"/>
      <c r="S27" s="91"/>
      <c r="T27" s="91"/>
      <c r="U27" s="91"/>
      <c r="V27" s="91">
        <f t="shared" si="4"/>
        <v>0</v>
      </c>
      <c r="W27" s="100"/>
      <c r="X27" s="91">
        <f t="shared" si="10"/>
        <v>0</v>
      </c>
      <c r="Y27" s="91"/>
      <c r="Z27" s="91">
        <f t="shared" si="11"/>
        <v>0</v>
      </c>
      <c r="AA27" s="91"/>
      <c r="AB27" s="91">
        <f t="shared" si="12"/>
        <v>0</v>
      </c>
      <c r="AC27" s="97">
        <f t="shared" si="5"/>
        <v>0</v>
      </c>
      <c r="AD27" s="97">
        <f t="shared" si="6"/>
        <v>0</v>
      </c>
      <c r="AE27" s="19"/>
      <c r="AG27" s="13"/>
      <c r="AH27" s="13"/>
      <c r="AI27" s="13"/>
      <c r="AJ27" s="19"/>
      <c r="AK27" s="19"/>
      <c r="AL27" s="19"/>
      <c r="AM27" s="19"/>
      <c r="AO27" s="13"/>
      <c r="AP27" s="13"/>
      <c r="AQ27" s="14"/>
      <c r="AR27" s="13"/>
      <c r="AS27" s="13"/>
      <c r="AT27" s="13"/>
      <c r="AU27" s="13"/>
      <c r="AV27" s="13"/>
      <c r="AW27" s="13"/>
      <c r="AX27" s="13"/>
      <c r="AY27" s="14"/>
      <c r="AZ27" s="19"/>
      <c r="BB27" s="13"/>
      <c r="BC27" s="13"/>
      <c r="BD27" s="14"/>
      <c r="BE27" s="13"/>
      <c r="BF27" s="13"/>
      <c r="BG27" s="13"/>
      <c r="BH27" s="13"/>
      <c r="BI27" s="13"/>
      <c r="BJ27" s="13"/>
      <c r="BK27" s="13"/>
      <c r="BL27" s="14"/>
      <c r="BM27" s="19"/>
    </row>
    <row r="28" spans="1:65" x14ac:dyDescent="0.2">
      <c r="A28" s="65"/>
      <c r="B28" s="83" t="s">
        <v>73</v>
      </c>
      <c r="C28" s="20" t="s">
        <v>180</v>
      </c>
      <c r="D28" s="11" t="s">
        <v>31</v>
      </c>
      <c r="E28" s="21" t="s">
        <v>125</v>
      </c>
      <c r="F28" s="91">
        <f t="shared" si="7"/>
        <v>0</v>
      </c>
      <c r="G28" s="91">
        <f t="shared" si="1"/>
        <v>0</v>
      </c>
      <c r="H28" s="118">
        <v>6364</v>
      </c>
      <c r="I28" s="91">
        <v>0.1</v>
      </c>
      <c r="J28" s="91">
        <v>0.1</v>
      </c>
      <c r="K28" s="91">
        <v>0.25</v>
      </c>
      <c r="L28" s="91"/>
      <c r="M28" s="106">
        <f t="shared" si="2"/>
        <v>9227.8000000000011</v>
      </c>
      <c r="N28" s="107">
        <f>ROUND(M28,0)</f>
        <v>9228</v>
      </c>
      <c r="O28" s="91">
        <v>1.5</v>
      </c>
      <c r="P28" s="108">
        <f t="shared" si="8"/>
        <v>13842</v>
      </c>
      <c r="Q28" s="91">
        <f t="shared" si="9"/>
        <v>0</v>
      </c>
      <c r="R28" s="91"/>
      <c r="S28" s="91"/>
      <c r="T28" s="91"/>
      <c r="U28" s="91"/>
      <c r="V28" s="91">
        <f t="shared" si="4"/>
        <v>0</v>
      </c>
      <c r="W28" s="100"/>
      <c r="X28" s="91">
        <f t="shared" si="10"/>
        <v>0</v>
      </c>
      <c r="Y28" s="91"/>
      <c r="Z28" s="91">
        <f t="shared" si="11"/>
        <v>0</v>
      </c>
      <c r="AA28" s="105"/>
      <c r="AB28" s="91">
        <f t="shared" si="12"/>
        <v>0</v>
      </c>
      <c r="AC28" s="97">
        <f t="shared" si="5"/>
        <v>0</v>
      </c>
      <c r="AD28" s="97">
        <f t="shared" si="6"/>
        <v>0</v>
      </c>
      <c r="AE28" s="13"/>
      <c r="AG28" s="13"/>
      <c r="AH28" s="13"/>
      <c r="AI28" s="13"/>
      <c r="AJ28" s="19"/>
      <c r="AK28" s="19"/>
      <c r="AL28" s="13"/>
      <c r="AM28" s="13"/>
      <c r="AO28" s="13"/>
      <c r="AP28" s="13"/>
      <c r="AQ28" s="14"/>
      <c r="AR28" s="13"/>
      <c r="AS28" s="13"/>
      <c r="AT28" s="13"/>
      <c r="AU28" s="13"/>
      <c r="AV28" s="13"/>
      <c r="AW28" s="13"/>
      <c r="AX28" s="13"/>
      <c r="AY28" s="14"/>
      <c r="AZ28" s="19"/>
      <c r="BB28" s="13"/>
      <c r="BC28" s="13"/>
      <c r="BD28" s="14"/>
      <c r="BE28" s="13"/>
      <c r="BF28" s="13"/>
      <c r="BG28" s="13"/>
      <c r="BH28" s="13"/>
      <c r="BI28" s="13"/>
      <c r="BJ28" s="13"/>
      <c r="BK28" s="13"/>
      <c r="BL28" s="14"/>
      <c r="BM28" s="19"/>
    </row>
    <row r="29" spans="1:65" x14ac:dyDescent="0.2">
      <c r="A29" s="65"/>
      <c r="B29" s="83" t="s">
        <v>73</v>
      </c>
      <c r="C29" s="20" t="s">
        <v>159</v>
      </c>
      <c r="D29" s="11" t="s">
        <v>31</v>
      </c>
      <c r="E29" s="21" t="s">
        <v>125</v>
      </c>
      <c r="F29" s="91">
        <f t="shared" si="7"/>
        <v>0</v>
      </c>
      <c r="G29" s="91">
        <f t="shared" si="1"/>
        <v>0</v>
      </c>
      <c r="H29" s="118">
        <v>6364</v>
      </c>
      <c r="I29" s="91">
        <v>0.1</v>
      </c>
      <c r="J29" s="91">
        <v>0.3</v>
      </c>
      <c r="K29" s="91">
        <v>0.25</v>
      </c>
      <c r="L29" s="91"/>
      <c r="M29" s="106">
        <f t="shared" si="2"/>
        <v>10500.6</v>
      </c>
      <c r="N29" s="107">
        <f t="shared" si="3"/>
        <v>10501</v>
      </c>
      <c r="O29" s="91">
        <v>1.2</v>
      </c>
      <c r="P29" s="108">
        <f t="shared" si="8"/>
        <v>12601.2</v>
      </c>
      <c r="Q29" s="91">
        <f t="shared" si="9"/>
        <v>0</v>
      </c>
      <c r="R29" s="91"/>
      <c r="S29" s="91"/>
      <c r="T29" s="91"/>
      <c r="U29" s="91"/>
      <c r="V29" s="91">
        <f t="shared" si="4"/>
        <v>0</v>
      </c>
      <c r="W29" s="100"/>
      <c r="X29" s="91">
        <f t="shared" si="10"/>
        <v>0</v>
      </c>
      <c r="Y29" s="91"/>
      <c r="Z29" s="91">
        <f t="shared" si="11"/>
        <v>0</v>
      </c>
      <c r="AA29" s="91"/>
      <c r="AB29" s="91">
        <f t="shared" si="12"/>
        <v>0</v>
      </c>
      <c r="AC29" s="97">
        <f t="shared" si="5"/>
        <v>0</v>
      </c>
      <c r="AD29" s="97">
        <f t="shared" si="6"/>
        <v>0</v>
      </c>
      <c r="AE29" s="13"/>
      <c r="AG29" s="13"/>
      <c r="AH29" s="13"/>
      <c r="AI29" s="13"/>
      <c r="AJ29" s="19"/>
      <c r="AK29" s="19"/>
      <c r="AL29" s="13"/>
      <c r="AM29" s="13"/>
      <c r="AO29" s="13"/>
      <c r="AP29" s="13"/>
      <c r="AQ29" s="14"/>
      <c r="AR29" s="13"/>
      <c r="AS29" s="13"/>
      <c r="AT29" s="13"/>
      <c r="AU29" s="13"/>
      <c r="AV29" s="13"/>
      <c r="AW29" s="13"/>
      <c r="AX29" s="13"/>
      <c r="AY29" s="14"/>
      <c r="AZ29" s="19"/>
      <c r="BB29" s="13"/>
      <c r="BC29" s="13"/>
      <c r="BD29" s="14"/>
      <c r="BE29" s="13"/>
      <c r="BF29" s="13"/>
      <c r="BG29" s="13"/>
      <c r="BH29" s="13"/>
      <c r="BI29" s="13"/>
      <c r="BJ29" s="13"/>
      <c r="BK29" s="13"/>
      <c r="BL29" s="14"/>
      <c r="BM29" s="19"/>
    </row>
    <row r="30" spans="1:65" x14ac:dyDescent="0.2">
      <c r="A30" s="65"/>
      <c r="B30" s="83" t="s">
        <v>73</v>
      </c>
      <c r="C30" s="20" t="s">
        <v>157</v>
      </c>
      <c r="D30" s="11" t="s">
        <v>31</v>
      </c>
      <c r="E30" s="21" t="s">
        <v>125</v>
      </c>
      <c r="F30" s="91">
        <f t="shared" si="7"/>
        <v>0</v>
      </c>
      <c r="G30" s="91">
        <f t="shared" si="1"/>
        <v>0</v>
      </c>
      <c r="H30" s="118">
        <v>6364</v>
      </c>
      <c r="I30" s="91">
        <v>0.1</v>
      </c>
      <c r="J30" s="91">
        <v>0.1</v>
      </c>
      <c r="K30" s="91">
        <v>0.25</v>
      </c>
      <c r="L30" s="91"/>
      <c r="M30" s="106">
        <f t="shared" si="2"/>
        <v>9227.8000000000011</v>
      </c>
      <c r="N30" s="107">
        <f t="shared" si="3"/>
        <v>9228</v>
      </c>
      <c r="O30" s="91">
        <v>1.2</v>
      </c>
      <c r="P30" s="108">
        <f t="shared" si="8"/>
        <v>11073.6</v>
      </c>
      <c r="Q30" s="91">
        <f t="shared" si="9"/>
        <v>0</v>
      </c>
      <c r="R30" s="91"/>
      <c r="S30" s="91"/>
      <c r="T30" s="91"/>
      <c r="U30" s="91"/>
      <c r="V30" s="91">
        <f t="shared" si="4"/>
        <v>0</v>
      </c>
      <c r="W30" s="100"/>
      <c r="X30" s="91">
        <f t="shared" si="10"/>
        <v>0</v>
      </c>
      <c r="Y30" s="91"/>
      <c r="Z30" s="91">
        <f t="shared" si="11"/>
        <v>0</v>
      </c>
      <c r="AA30" s="91"/>
      <c r="AB30" s="91">
        <f t="shared" si="12"/>
        <v>0</v>
      </c>
      <c r="AC30" s="97">
        <f t="shared" si="5"/>
        <v>0</v>
      </c>
      <c r="AD30" s="97">
        <f t="shared" si="6"/>
        <v>0</v>
      </c>
      <c r="AE30" s="13"/>
      <c r="AG30" s="13"/>
      <c r="AH30" s="13"/>
      <c r="AI30" s="13"/>
      <c r="AJ30" s="19"/>
      <c r="AK30" s="19"/>
      <c r="AL30" s="13"/>
      <c r="AM30" s="13"/>
      <c r="AO30" s="13"/>
      <c r="AP30" s="13"/>
      <c r="AQ30" s="14"/>
      <c r="AR30" s="13"/>
      <c r="AS30" s="13"/>
      <c r="AT30" s="13"/>
      <c r="AU30" s="13"/>
      <c r="AV30" s="13"/>
      <c r="AW30" s="13"/>
      <c r="AX30" s="13"/>
      <c r="AY30" s="14"/>
      <c r="AZ30" s="19"/>
      <c r="BB30" s="13"/>
      <c r="BC30" s="13"/>
      <c r="BD30" s="14"/>
      <c r="BE30" s="13"/>
      <c r="BF30" s="13"/>
      <c r="BG30" s="13"/>
      <c r="BH30" s="13"/>
      <c r="BI30" s="13"/>
      <c r="BJ30" s="13"/>
      <c r="BK30" s="13"/>
      <c r="BL30" s="14"/>
      <c r="BM30" s="19"/>
    </row>
    <row r="31" spans="1:65" x14ac:dyDescent="0.2">
      <c r="A31" s="68"/>
      <c r="B31" s="83" t="s">
        <v>73</v>
      </c>
      <c r="C31" s="78" t="s">
        <v>158</v>
      </c>
      <c r="D31" s="11" t="s">
        <v>31</v>
      </c>
      <c r="E31" s="21" t="s">
        <v>46</v>
      </c>
      <c r="F31" s="91">
        <f t="shared" si="7"/>
        <v>0</v>
      </c>
      <c r="G31" s="91">
        <f t="shared" si="1"/>
        <v>0</v>
      </c>
      <c r="H31" s="118">
        <v>6364</v>
      </c>
      <c r="I31" s="91">
        <v>0.1</v>
      </c>
      <c r="J31" s="91">
        <v>0.3</v>
      </c>
      <c r="K31" s="91">
        <v>0.25</v>
      </c>
      <c r="L31" s="91">
        <v>0.4</v>
      </c>
      <c r="M31" s="106">
        <f t="shared" si="2"/>
        <v>13046.200000000003</v>
      </c>
      <c r="N31" s="107">
        <f t="shared" si="3"/>
        <v>13046</v>
      </c>
      <c r="O31" s="91">
        <v>1.2</v>
      </c>
      <c r="P31" s="108">
        <f t="shared" si="8"/>
        <v>15655.2</v>
      </c>
      <c r="Q31" s="91">
        <f t="shared" si="9"/>
        <v>0</v>
      </c>
      <c r="R31" s="91"/>
      <c r="S31" s="91"/>
      <c r="T31" s="91"/>
      <c r="U31" s="91"/>
      <c r="V31" s="91">
        <f t="shared" si="4"/>
        <v>0</v>
      </c>
      <c r="W31" s="100"/>
      <c r="X31" s="91">
        <f t="shared" si="10"/>
        <v>0</v>
      </c>
      <c r="Y31" s="91"/>
      <c r="Z31" s="91">
        <f t="shared" si="11"/>
        <v>0</v>
      </c>
      <c r="AA31" s="91"/>
      <c r="AB31" s="91">
        <f t="shared" si="12"/>
        <v>0</v>
      </c>
      <c r="AC31" s="97">
        <f t="shared" si="5"/>
        <v>0</v>
      </c>
      <c r="AD31" s="97">
        <f t="shared" si="6"/>
        <v>0</v>
      </c>
      <c r="AE31" s="13"/>
      <c r="AG31" s="13"/>
      <c r="AH31" s="13"/>
      <c r="AI31" s="13"/>
      <c r="AJ31" s="19"/>
      <c r="AK31" s="19"/>
      <c r="AL31" s="13"/>
      <c r="AM31" s="13"/>
      <c r="AO31" s="13"/>
      <c r="AP31" s="13"/>
      <c r="AQ31" s="14"/>
      <c r="AR31" s="13"/>
      <c r="AS31" s="13"/>
      <c r="AT31" s="13"/>
      <c r="AU31" s="13"/>
      <c r="AV31" s="13"/>
      <c r="AW31" s="13"/>
      <c r="AX31" s="13"/>
      <c r="AY31" s="14"/>
      <c r="AZ31" s="19"/>
      <c r="BB31" s="13"/>
      <c r="BC31" s="13"/>
      <c r="BD31" s="14"/>
      <c r="BE31" s="13"/>
      <c r="BF31" s="13"/>
      <c r="BG31" s="13"/>
      <c r="BH31" s="13"/>
      <c r="BI31" s="13"/>
      <c r="BJ31" s="13"/>
      <c r="BK31" s="13"/>
      <c r="BL31" s="14"/>
      <c r="BM31" s="19"/>
    </row>
    <row r="32" spans="1:65" x14ac:dyDescent="0.2">
      <c r="A32" s="13"/>
      <c r="B32" s="84" t="s">
        <v>73</v>
      </c>
      <c r="C32" s="78" t="s">
        <v>161</v>
      </c>
      <c r="D32" s="11" t="s">
        <v>31</v>
      </c>
      <c r="E32" s="21" t="s">
        <v>46</v>
      </c>
      <c r="F32" s="91">
        <f t="shared" si="7"/>
        <v>0</v>
      </c>
      <c r="G32" s="91">
        <f t="shared" si="1"/>
        <v>0</v>
      </c>
      <c r="H32" s="118">
        <v>6364</v>
      </c>
      <c r="I32" s="91">
        <v>0.1</v>
      </c>
      <c r="J32" s="91">
        <v>0.3</v>
      </c>
      <c r="K32" s="91">
        <v>0.25</v>
      </c>
      <c r="L32" s="91">
        <v>0.4</v>
      </c>
      <c r="M32" s="106">
        <f t="shared" si="2"/>
        <v>13046.200000000003</v>
      </c>
      <c r="N32" s="107">
        <f t="shared" si="3"/>
        <v>13046</v>
      </c>
      <c r="O32" s="91">
        <v>1.2</v>
      </c>
      <c r="P32" s="108">
        <f t="shared" si="8"/>
        <v>15655.2</v>
      </c>
      <c r="Q32" s="91">
        <f t="shared" si="9"/>
        <v>0</v>
      </c>
      <c r="R32" s="91"/>
      <c r="S32" s="91"/>
      <c r="T32" s="91"/>
      <c r="U32" s="91"/>
      <c r="V32" s="91">
        <f t="shared" si="4"/>
        <v>0</v>
      </c>
      <c r="W32" s="100"/>
      <c r="X32" s="91">
        <f t="shared" si="10"/>
        <v>0</v>
      </c>
      <c r="Y32" s="91"/>
      <c r="Z32" s="91">
        <f t="shared" si="11"/>
        <v>0</v>
      </c>
      <c r="AA32" s="91"/>
      <c r="AB32" s="91">
        <f t="shared" si="12"/>
        <v>0</v>
      </c>
      <c r="AC32" s="97">
        <f t="shared" si="5"/>
        <v>0</v>
      </c>
      <c r="AD32" s="97">
        <f t="shared" si="6"/>
        <v>0</v>
      </c>
      <c r="AE32" s="13"/>
      <c r="AG32" s="13"/>
      <c r="AH32" s="13"/>
      <c r="AI32" s="13"/>
      <c r="AJ32" s="19"/>
      <c r="AK32" s="19"/>
      <c r="AL32" s="13"/>
      <c r="AM32" s="13"/>
      <c r="AO32" s="13"/>
      <c r="AP32" s="13"/>
      <c r="AQ32" s="14"/>
      <c r="AR32" s="13"/>
      <c r="AS32" s="13"/>
      <c r="AT32" s="13"/>
      <c r="AU32" s="13"/>
      <c r="AV32" s="13"/>
      <c r="AW32" s="13"/>
      <c r="AX32" s="13"/>
      <c r="AY32" s="14"/>
      <c r="AZ32" s="19"/>
      <c r="BB32" s="13"/>
      <c r="BC32" s="13"/>
      <c r="BD32" s="14"/>
      <c r="BE32" s="13"/>
      <c r="BF32" s="13"/>
      <c r="BG32" s="13"/>
      <c r="BH32" s="13"/>
      <c r="BI32" s="13"/>
      <c r="BJ32" s="13"/>
      <c r="BK32" s="13"/>
      <c r="BL32" s="14"/>
      <c r="BM32" s="19"/>
    </row>
    <row r="33" spans="1:65" x14ac:dyDescent="0.2">
      <c r="A33" s="13"/>
      <c r="B33" s="84" t="s">
        <v>84</v>
      </c>
      <c r="C33" s="78" t="s">
        <v>162</v>
      </c>
      <c r="D33" s="11" t="s">
        <v>31</v>
      </c>
      <c r="E33" s="21" t="s">
        <v>125</v>
      </c>
      <c r="F33" s="91">
        <f t="shared" si="7"/>
        <v>0</v>
      </c>
      <c r="G33" s="91">
        <f t="shared" si="1"/>
        <v>0</v>
      </c>
      <c r="H33" s="118">
        <v>6364</v>
      </c>
      <c r="I33" s="91"/>
      <c r="J33" s="91">
        <v>0.2</v>
      </c>
      <c r="K33" s="91">
        <v>0.25</v>
      </c>
      <c r="L33" s="91"/>
      <c r="M33" s="106">
        <f t="shared" si="2"/>
        <v>9227.7999999999993</v>
      </c>
      <c r="N33" s="107">
        <f>ROUND(M33,0)</f>
        <v>9228</v>
      </c>
      <c r="O33" s="91">
        <v>1.2</v>
      </c>
      <c r="P33" s="108">
        <f t="shared" si="8"/>
        <v>11073.6</v>
      </c>
      <c r="Q33" s="91">
        <f t="shared" si="9"/>
        <v>0</v>
      </c>
      <c r="R33" s="91"/>
      <c r="S33" s="91"/>
      <c r="T33" s="91"/>
      <c r="U33" s="91"/>
      <c r="V33" s="91">
        <f t="shared" si="4"/>
        <v>0</v>
      </c>
      <c r="W33" s="100"/>
      <c r="X33" s="91">
        <f t="shared" si="10"/>
        <v>0</v>
      </c>
      <c r="Y33" s="91"/>
      <c r="Z33" s="91">
        <f t="shared" si="11"/>
        <v>0</v>
      </c>
      <c r="AA33" s="91"/>
      <c r="AB33" s="91">
        <f t="shared" si="12"/>
        <v>0</v>
      </c>
      <c r="AC33" s="97">
        <f t="shared" si="5"/>
        <v>0</v>
      </c>
      <c r="AD33" s="97">
        <f t="shared" si="6"/>
        <v>0</v>
      </c>
      <c r="AE33" s="13"/>
      <c r="AG33" s="13"/>
      <c r="AH33" s="13"/>
      <c r="AI33" s="13"/>
      <c r="AJ33" s="19"/>
      <c r="AK33" s="19"/>
      <c r="AL33" s="13"/>
      <c r="AM33" s="13"/>
      <c r="AO33" s="13"/>
      <c r="AP33" s="13"/>
      <c r="AQ33" s="14"/>
      <c r="AR33" s="13"/>
      <c r="AS33" s="13"/>
      <c r="AT33" s="13"/>
      <c r="AU33" s="13"/>
      <c r="AV33" s="13"/>
      <c r="AW33" s="13"/>
      <c r="AX33" s="13"/>
      <c r="AY33" s="14"/>
      <c r="AZ33" s="19"/>
      <c r="BB33" s="13"/>
      <c r="BC33" s="13"/>
      <c r="BD33" s="14"/>
      <c r="BE33" s="13"/>
      <c r="BF33" s="13"/>
      <c r="BG33" s="13"/>
      <c r="BH33" s="13"/>
      <c r="BI33" s="13"/>
      <c r="BJ33" s="13"/>
      <c r="BK33" s="13"/>
      <c r="BL33" s="14"/>
      <c r="BM33" s="19"/>
    </row>
    <row r="34" spans="1:65" x14ac:dyDescent="0.2">
      <c r="A34" s="65"/>
      <c r="B34" s="83" t="s">
        <v>73</v>
      </c>
      <c r="C34" s="78" t="s">
        <v>181</v>
      </c>
      <c r="D34" s="11" t="s">
        <v>31</v>
      </c>
      <c r="E34" s="21" t="s">
        <v>46</v>
      </c>
      <c r="F34" s="91">
        <f t="shared" si="7"/>
        <v>0</v>
      </c>
      <c r="G34" s="91">
        <f t="shared" si="1"/>
        <v>0</v>
      </c>
      <c r="H34" s="118">
        <v>6364</v>
      </c>
      <c r="I34" s="91">
        <v>0.1</v>
      </c>
      <c r="J34" s="91">
        <v>0.3</v>
      </c>
      <c r="K34" s="91">
        <v>0.25</v>
      </c>
      <c r="L34" s="91">
        <v>0.4</v>
      </c>
      <c r="M34" s="106">
        <f t="shared" si="2"/>
        <v>13046.200000000003</v>
      </c>
      <c r="N34" s="107">
        <f t="shared" si="3"/>
        <v>13046</v>
      </c>
      <c r="O34" s="91">
        <v>1.2</v>
      </c>
      <c r="P34" s="108">
        <f t="shared" si="8"/>
        <v>15655.2</v>
      </c>
      <c r="Q34" s="91">
        <f t="shared" si="9"/>
        <v>0</v>
      </c>
      <c r="R34" s="91"/>
      <c r="S34" s="91"/>
      <c r="T34" s="91"/>
      <c r="U34" s="91"/>
      <c r="V34" s="91">
        <f t="shared" si="4"/>
        <v>0</v>
      </c>
      <c r="W34" s="101"/>
      <c r="X34" s="91">
        <f t="shared" si="10"/>
        <v>0</v>
      </c>
      <c r="Y34" s="91"/>
      <c r="Z34" s="91">
        <f t="shared" si="11"/>
        <v>0</v>
      </c>
      <c r="AA34" s="91"/>
      <c r="AB34" s="91">
        <f t="shared" si="12"/>
        <v>0</v>
      </c>
      <c r="AC34" s="97">
        <f t="shared" si="5"/>
        <v>0</v>
      </c>
      <c r="AD34" s="97">
        <f t="shared" si="6"/>
        <v>0</v>
      </c>
      <c r="AE34" s="13"/>
      <c r="AG34" s="13"/>
      <c r="AH34" s="13"/>
      <c r="AI34" s="13"/>
      <c r="AJ34" s="19"/>
      <c r="AK34" s="19"/>
      <c r="AL34" s="13"/>
      <c r="AM34" s="13"/>
      <c r="AO34" s="13"/>
      <c r="AP34" s="13"/>
      <c r="AQ34" s="14"/>
      <c r="AR34" s="13"/>
      <c r="AS34" s="13"/>
      <c r="AT34" s="13"/>
      <c r="AU34" s="13"/>
      <c r="AV34" s="13"/>
      <c r="AW34" s="13"/>
      <c r="AX34" s="13"/>
      <c r="AY34" s="14"/>
      <c r="AZ34" s="19"/>
      <c r="BB34" s="13"/>
      <c r="BC34" s="13"/>
      <c r="BD34" s="14"/>
      <c r="BE34" s="13"/>
      <c r="BF34" s="13"/>
      <c r="BG34" s="13"/>
      <c r="BH34" s="13"/>
      <c r="BI34" s="13"/>
      <c r="BJ34" s="13"/>
      <c r="BK34" s="13"/>
      <c r="BL34" s="14"/>
      <c r="BM34" s="19"/>
    </row>
    <row r="35" spans="1:65" x14ac:dyDescent="0.2">
      <c r="A35" s="65"/>
      <c r="B35" s="83" t="s">
        <v>73</v>
      </c>
      <c r="C35" s="78" t="s">
        <v>182</v>
      </c>
      <c r="D35" s="11" t="s">
        <v>31</v>
      </c>
      <c r="E35" s="21" t="s">
        <v>125</v>
      </c>
      <c r="F35" s="91">
        <f t="shared" si="7"/>
        <v>0</v>
      </c>
      <c r="G35" s="91">
        <f t="shared" si="1"/>
        <v>0</v>
      </c>
      <c r="H35" s="118">
        <v>6364</v>
      </c>
      <c r="I35" s="91">
        <v>0.1</v>
      </c>
      <c r="J35" s="91">
        <v>0.3</v>
      </c>
      <c r="K35" s="91">
        <v>0.25</v>
      </c>
      <c r="L35" s="91"/>
      <c r="M35" s="106">
        <v>10501</v>
      </c>
      <c r="N35" s="107">
        <f>ROUND(M35,0)</f>
        <v>10501</v>
      </c>
      <c r="O35" s="91">
        <v>1.2</v>
      </c>
      <c r="P35" s="108">
        <f t="shared" si="8"/>
        <v>12601.2</v>
      </c>
      <c r="Q35" s="91">
        <f t="shared" si="9"/>
        <v>0</v>
      </c>
      <c r="R35" s="91"/>
      <c r="S35" s="91"/>
      <c r="T35" s="91"/>
      <c r="U35" s="91"/>
      <c r="V35" s="91">
        <f>Q35+S35+U35</f>
        <v>0</v>
      </c>
      <c r="W35" s="101"/>
      <c r="X35" s="91">
        <f t="shared" si="10"/>
        <v>0</v>
      </c>
      <c r="Y35" s="91"/>
      <c r="Z35" s="91">
        <f t="shared" si="11"/>
        <v>0</v>
      </c>
      <c r="AA35" s="91"/>
      <c r="AB35" s="91">
        <f t="shared" si="12"/>
        <v>0</v>
      </c>
      <c r="AC35" s="97">
        <f t="shared" ref="AC35:AD37" si="13">W35+Y35+AA35</f>
        <v>0</v>
      </c>
      <c r="AD35" s="97">
        <f t="shared" si="13"/>
        <v>0</v>
      </c>
      <c r="AE35" s="13"/>
      <c r="AG35" s="13"/>
      <c r="AH35" s="13"/>
      <c r="AI35" s="13"/>
      <c r="AJ35" s="19"/>
      <c r="AK35" s="19"/>
      <c r="AL35" s="13"/>
      <c r="AM35" s="13"/>
      <c r="AO35" s="13"/>
      <c r="AP35" s="13"/>
      <c r="AQ35" s="14"/>
      <c r="AR35" s="13"/>
      <c r="AS35" s="13"/>
      <c r="AT35" s="13"/>
      <c r="AU35" s="13"/>
      <c r="AV35" s="13"/>
      <c r="AW35" s="13"/>
      <c r="AX35" s="13"/>
      <c r="AY35" s="14"/>
      <c r="AZ35" s="19"/>
      <c r="BB35" s="13"/>
      <c r="BC35" s="13"/>
      <c r="BD35" s="14"/>
      <c r="BE35" s="13"/>
      <c r="BF35" s="13"/>
      <c r="BG35" s="13"/>
      <c r="BH35" s="13"/>
      <c r="BI35" s="13"/>
      <c r="BJ35" s="13"/>
      <c r="BK35" s="13"/>
      <c r="BL35" s="14"/>
      <c r="BM35" s="19"/>
    </row>
    <row r="36" spans="1:65" x14ac:dyDescent="0.2">
      <c r="A36" s="65"/>
      <c r="B36" s="83" t="s">
        <v>73</v>
      </c>
      <c r="C36" s="78" t="s">
        <v>182</v>
      </c>
      <c r="D36" s="11" t="s">
        <v>31</v>
      </c>
      <c r="E36" s="21" t="s">
        <v>125</v>
      </c>
      <c r="F36" s="91">
        <f t="shared" si="7"/>
        <v>0</v>
      </c>
      <c r="G36" s="91">
        <f t="shared" si="1"/>
        <v>0</v>
      </c>
      <c r="H36" s="118">
        <v>6364</v>
      </c>
      <c r="I36" s="91">
        <v>0.1</v>
      </c>
      <c r="J36" s="91">
        <v>0.3</v>
      </c>
      <c r="K36" s="91">
        <v>0.25</v>
      </c>
      <c r="L36" s="91"/>
      <c r="M36" s="106">
        <v>10501</v>
      </c>
      <c r="N36" s="107">
        <f>ROUND(M36,0)</f>
        <v>10501</v>
      </c>
      <c r="O36" s="91">
        <v>1.2</v>
      </c>
      <c r="P36" s="108">
        <f t="shared" si="8"/>
        <v>12601.2</v>
      </c>
      <c r="Q36" s="91">
        <f t="shared" si="9"/>
        <v>0</v>
      </c>
      <c r="R36" s="91"/>
      <c r="S36" s="91"/>
      <c r="T36" s="91"/>
      <c r="U36" s="91"/>
      <c r="V36" s="91">
        <f>Q36+S36+U36</f>
        <v>0</v>
      </c>
      <c r="W36" s="101"/>
      <c r="X36" s="91">
        <f t="shared" si="10"/>
        <v>0</v>
      </c>
      <c r="Y36" s="91"/>
      <c r="Z36" s="91">
        <f t="shared" si="11"/>
        <v>0</v>
      </c>
      <c r="AA36" s="91"/>
      <c r="AB36" s="91">
        <f t="shared" si="12"/>
        <v>0</v>
      </c>
      <c r="AC36" s="97">
        <f t="shared" si="13"/>
        <v>0</v>
      </c>
      <c r="AD36" s="97">
        <f t="shared" si="13"/>
        <v>0</v>
      </c>
      <c r="AE36" s="13"/>
      <c r="AG36" s="13"/>
      <c r="AH36" s="13"/>
      <c r="AI36" s="13"/>
      <c r="AJ36" s="19"/>
      <c r="AK36" s="19"/>
      <c r="AL36" s="13"/>
      <c r="AM36" s="13"/>
      <c r="AO36" s="13"/>
      <c r="AP36" s="13"/>
      <c r="AQ36" s="14"/>
      <c r="AR36" s="13"/>
      <c r="AS36" s="13"/>
      <c r="AT36" s="13"/>
      <c r="AU36" s="13"/>
      <c r="AV36" s="13"/>
      <c r="AW36" s="13"/>
      <c r="AX36" s="13"/>
      <c r="AY36" s="14"/>
      <c r="AZ36" s="19"/>
      <c r="BB36" s="13"/>
      <c r="BC36" s="13"/>
      <c r="BD36" s="14"/>
      <c r="BE36" s="13"/>
      <c r="BF36" s="13"/>
      <c r="BG36" s="13"/>
      <c r="BH36" s="13"/>
      <c r="BI36" s="13"/>
      <c r="BJ36" s="13"/>
      <c r="BK36" s="13"/>
      <c r="BL36" s="14"/>
      <c r="BM36" s="19"/>
    </row>
    <row r="37" spans="1:65" x14ac:dyDescent="0.2">
      <c r="A37" s="65"/>
      <c r="B37" s="83" t="s">
        <v>73</v>
      </c>
      <c r="C37" s="78" t="s">
        <v>182</v>
      </c>
      <c r="D37" s="11" t="s">
        <v>31</v>
      </c>
      <c r="E37" s="21" t="s">
        <v>125</v>
      </c>
      <c r="F37" s="91">
        <f t="shared" si="7"/>
        <v>0</v>
      </c>
      <c r="G37" s="91">
        <f t="shared" si="1"/>
        <v>0</v>
      </c>
      <c r="H37" s="118">
        <v>6364</v>
      </c>
      <c r="I37" s="91"/>
      <c r="J37" s="91">
        <v>0.1</v>
      </c>
      <c r="K37" s="91">
        <v>0.25</v>
      </c>
      <c r="L37" s="91"/>
      <c r="M37" s="106">
        <f>H37*(1+I37+J37+K37+L37)</f>
        <v>8591.4000000000015</v>
      </c>
      <c r="N37" s="107">
        <f>ROUND(M37,0)</f>
        <v>8591</v>
      </c>
      <c r="O37" s="91">
        <v>1.2</v>
      </c>
      <c r="P37" s="108">
        <f t="shared" si="8"/>
        <v>10309.200000000001</v>
      </c>
      <c r="Q37" s="91">
        <f t="shared" si="9"/>
        <v>0</v>
      </c>
      <c r="R37" s="91"/>
      <c r="S37" s="91"/>
      <c r="T37" s="91"/>
      <c r="U37" s="91"/>
      <c r="V37" s="91">
        <f>Q37+S37+U37</f>
        <v>0</v>
      </c>
      <c r="W37" s="101"/>
      <c r="X37" s="91">
        <f t="shared" si="10"/>
        <v>0</v>
      </c>
      <c r="Y37" s="91"/>
      <c r="Z37" s="91">
        <f t="shared" si="11"/>
        <v>0</v>
      </c>
      <c r="AA37" s="91"/>
      <c r="AB37" s="91">
        <f t="shared" si="12"/>
        <v>0</v>
      </c>
      <c r="AC37" s="97">
        <f t="shared" si="13"/>
        <v>0</v>
      </c>
      <c r="AD37" s="97">
        <f t="shared" si="13"/>
        <v>0</v>
      </c>
      <c r="AE37" s="13"/>
      <c r="AG37" s="13"/>
      <c r="AH37" s="13"/>
      <c r="AI37" s="13"/>
      <c r="AJ37" s="19"/>
      <c r="AK37" s="19"/>
      <c r="AL37" s="13"/>
      <c r="AM37" s="13"/>
      <c r="AO37" s="13"/>
      <c r="AP37" s="13"/>
      <c r="AQ37" s="14"/>
      <c r="AR37" s="13"/>
      <c r="AS37" s="13"/>
      <c r="AT37" s="13"/>
      <c r="AU37" s="13"/>
      <c r="AV37" s="13"/>
      <c r="AW37" s="13"/>
      <c r="AX37" s="13"/>
      <c r="AY37" s="14"/>
      <c r="AZ37" s="19"/>
      <c r="BB37" s="13"/>
      <c r="BC37" s="13"/>
      <c r="BD37" s="14"/>
      <c r="BE37" s="13"/>
      <c r="BF37" s="13"/>
      <c r="BG37" s="13"/>
      <c r="BH37" s="13"/>
      <c r="BI37" s="13"/>
      <c r="BJ37" s="13"/>
      <c r="BK37" s="13"/>
      <c r="BL37" s="14"/>
      <c r="BM37" s="19"/>
    </row>
    <row r="38" spans="1:65" x14ac:dyDescent="0.2">
      <c r="A38" s="70"/>
      <c r="B38" s="83" t="s">
        <v>73</v>
      </c>
      <c r="C38" s="78" t="s">
        <v>183</v>
      </c>
      <c r="D38" s="11" t="s">
        <v>31</v>
      </c>
      <c r="E38" s="21" t="s">
        <v>46</v>
      </c>
      <c r="F38" s="91">
        <f t="shared" si="7"/>
        <v>0</v>
      </c>
      <c r="G38" s="91">
        <f t="shared" si="1"/>
        <v>0</v>
      </c>
      <c r="H38" s="118">
        <v>6364</v>
      </c>
      <c r="I38" s="91">
        <v>0.1</v>
      </c>
      <c r="J38" s="91">
        <v>0.3</v>
      </c>
      <c r="K38" s="91">
        <v>0.25</v>
      </c>
      <c r="L38" s="91">
        <v>0.4</v>
      </c>
      <c r="M38" s="106">
        <f t="shared" si="2"/>
        <v>13046.200000000003</v>
      </c>
      <c r="N38" s="107">
        <f t="shared" si="3"/>
        <v>13046</v>
      </c>
      <c r="O38" s="91">
        <v>1.2</v>
      </c>
      <c r="P38" s="108">
        <f t="shared" si="8"/>
        <v>15655.2</v>
      </c>
      <c r="Q38" s="91">
        <f t="shared" si="9"/>
        <v>0</v>
      </c>
      <c r="R38" s="91"/>
      <c r="S38" s="91"/>
      <c r="T38" s="91"/>
      <c r="U38" s="91"/>
      <c r="V38" s="91">
        <f t="shared" si="4"/>
        <v>0</v>
      </c>
      <c r="W38" s="100"/>
      <c r="X38" s="91">
        <f t="shared" si="10"/>
        <v>0</v>
      </c>
      <c r="Y38" s="91"/>
      <c r="Z38" s="91">
        <f t="shared" si="11"/>
        <v>0</v>
      </c>
      <c r="AA38" s="91"/>
      <c r="AB38" s="91">
        <f t="shared" si="12"/>
        <v>0</v>
      </c>
      <c r="AC38" s="97">
        <f t="shared" si="5"/>
        <v>0</v>
      </c>
      <c r="AD38" s="97">
        <f t="shared" si="6"/>
        <v>0</v>
      </c>
      <c r="AE38" s="13"/>
      <c r="AG38" s="13"/>
      <c r="AH38" s="13"/>
      <c r="AI38" s="13"/>
      <c r="AJ38" s="19"/>
      <c r="AK38" s="19"/>
      <c r="AL38" s="13"/>
      <c r="AM38" s="13"/>
      <c r="AO38" s="13"/>
      <c r="AP38" s="13"/>
      <c r="AQ38" s="14"/>
      <c r="AR38" s="13"/>
      <c r="AS38" s="13"/>
      <c r="AT38" s="13"/>
      <c r="AU38" s="13"/>
      <c r="AV38" s="13"/>
      <c r="AW38" s="13"/>
      <c r="AX38" s="13"/>
      <c r="AY38" s="14"/>
      <c r="AZ38" s="19"/>
      <c r="BB38" s="13"/>
      <c r="BC38" s="13"/>
      <c r="BD38" s="14"/>
      <c r="BE38" s="13"/>
      <c r="BF38" s="13"/>
      <c r="BG38" s="13"/>
      <c r="BH38" s="13"/>
      <c r="BI38" s="13"/>
      <c r="BJ38" s="13"/>
      <c r="BK38" s="13"/>
      <c r="BL38" s="14"/>
      <c r="BM38" s="19"/>
    </row>
    <row r="39" spans="1:65" x14ac:dyDescent="0.2">
      <c r="A39" s="69"/>
      <c r="B39" s="83" t="s">
        <v>73</v>
      </c>
      <c r="C39" s="78" t="s">
        <v>184</v>
      </c>
      <c r="D39" s="11" t="s">
        <v>31</v>
      </c>
      <c r="E39" s="21" t="s">
        <v>125</v>
      </c>
      <c r="F39" s="91">
        <f t="shared" si="7"/>
        <v>0</v>
      </c>
      <c r="G39" s="91">
        <f t="shared" si="1"/>
        <v>0</v>
      </c>
      <c r="H39" s="118">
        <v>6364</v>
      </c>
      <c r="I39" s="91">
        <v>0.1</v>
      </c>
      <c r="J39" s="91">
        <v>0.3</v>
      </c>
      <c r="K39" s="91">
        <v>0.25</v>
      </c>
      <c r="L39" s="91"/>
      <c r="M39" s="106">
        <f>H39*(1+I39+J39+K39+L39)</f>
        <v>10500.6</v>
      </c>
      <c r="N39" s="107">
        <f t="shared" si="3"/>
        <v>10501</v>
      </c>
      <c r="O39" s="91">
        <v>1.2</v>
      </c>
      <c r="P39" s="108">
        <f t="shared" si="8"/>
        <v>12601.2</v>
      </c>
      <c r="Q39" s="91">
        <f t="shared" si="9"/>
        <v>0</v>
      </c>
      <c r="R39" s="91"/>
      <c r="S39" s="91"/>
      <c r="T39" s="91"/>
      <c r="U39" s="91"/>
      <c r="V39" s="91">
        <f>Q39+S39+U39</f>
        <v>0</v>
      </c>
      <c r="W39" s="100"/>
      <c r="X39" s="91">
        <f t="shared" si="10"/>
        <v>0</v>
      </c>
      <c r="Y39" s="91"/>
      <c r="Z39" s="91">
        <f t="shared" si="11"/>
        <v>0</v>
      </c>
      <c r="AA39" s="91"/>
      <c r="AB39" s="91">
        <f t="shared" si="12"/>
        <v>0</v>
      </c>
      <c r="AC39" s="97">
        <f>W39+Y39+AA39</f>
        <v>0</v>
      </c>
      <c r="AD39" s="97">
        <f>X39+Z39+AB39</f>
        <v>0</v>
      </c>
      <c r="AE39" s="13"/>
      <c r="AG39" s="13"/>
      <c r="AH39" s="13"/>
      <c r="AI39" s="13"/>
      <c r="AJ39" s="19"/>
      <c r="AK39" s="19"/>
      <c r="AL39" s="13"/>
      <c r="AM39" s="13"/>
      <c r="AO39" s="13"/>
      <c r="AP39" s="13"/>
      <c r="AQ39" s="14"/>
      <c r="AR39" s="13"/>
      <c r="AS39" s="13"/>
      <c r="AT39" s="13"/>
      <c r="AU39" s="13"/>
      <c r="AV39" s="13"/>
      <c r="AW39" s="13"/>
      <c r="AX39" s="13"/>
      <c r="AY39" s="14"/>
      <c r="AZ39" s="19"/>
      <c r="BB39" s="13"/>
      <c r="BC39" s="13"/>
      <c r="BD39" s="14"/>
      <c r="BE39" s="13"/>
      <c r="BF39" s="13"/>
      <c r="BG39" s="13"/>
      <c r="BH39" s="13"/>
      <c r="BI39" s="13"/>
      <c r="BJ39" s="13"/>
      <c r="BK39" s="13"/>
      <c r="BL39" s="14"/>
      <c r="BM39" s="19"/>
    </row>
    <row r="40" spans="1:65" x14ac:dyDescent="0.2">
      <c r="A40" s="79" t="s">
        <v>32</v>
      </c>
      <c r="B40" s="45"/>
      <c r="C40" s="36"/>
      <c r="D40" s="36"/>
      <c r="E40" s="44"/>
      <c r="F40" s="93">
        <f>SUM(F12:F39)</f>
        <v>0</v>
      </c>
      <c r="G40" s="93">
        <f>SUM(G12:G39)</f>
        <v>0</v>
      </c>
      <c r="H40" s="120"/>
      <c r="I40" s="93"/>
      <c r="J40" s="93"/>
      <c r="K40" s="93"/>
      <c r="L40" s="93"/>
      <c r="M40" s="93"/>
      <c r="N40" s="93"/>
      <c r="O40" s="93"/>
      <c r="P40" s="93"/>
      <c r="Q40" s="93">
        <f>Q12+Q13+Q14+Q15+Q16+Q17+Q18+Q19+Q20+Q21+Q22+Q23+Q24+Q25+Q26+Q27+Q28+Q29+Q30+Q31+Q32+Q33+Q34+Q35+Q36+Q37+Q38+Q39</f>
        <v>0</v>
      </c>
      <c r="R40" s="93"/>
      <c r="S40" s="93">
        <f>SUM(S12:S39)</f>
        <v>0</v>
      </c>
      <c r="T40" s="93"/>
      <c r="U40" s="93">
        <f>SUM(U12:U39)</f>
        <v>0</v>
      </c>
      <c r="V40" s="112">
        <f>SUM(X40,Z40)</f>
        <v>0</v>
      </c>
      <c r="W40" s="93">
        <f>SUM(W12:W39)</f>
        <v>0</v>
      </c>
      <c r="X40" s="93">
        <f>X12+X13+X14+X15+X16+X17+X18+X19+X20+X21+X22+X23+X24+X25+X26+X27+X28+X29+X30+X31+X32+X33+X34+X35+X36+X37+X38+X39</f>
        <v>0</v>
      </c>
      <c r="Y40" s="93">
        <f>SUM(Y12:Y39)</f>
        <v>0</v>
      </c>
      <c r="Z40" s="113">
        <f>Z12+Z13+Z14+Z15+Z16+Z17+Z18+Z19+Z20+Z21+Z22+Z23+Z24+Z25+Z26+Z27+Z28+Z29+Z30+Z31+Z32+Z33+Z34+Z35+Z36+Z37+Z38+Z39</f>
        <v>0</v>
      </c>
      <c r="AA40" s="93">
        <f>SUM(AA12:AA39)</f>
        <v>0</v>
      </c>
      <c r="AB40" s="93">
        <f>SUM(AB12:AB39)</f>
        <v>0</v>
      </c>
      <c r="AC40" s="93">
        <f>SUM(AC12:AC39)</f>
        <v>0</v>
      </c>
      <c r="AD40" s="93">
        <f>AD12+AD13+AD14+AD15+AD16+AD17+AD18+AD19+AD20+AD21+AD22+AD23+AD24+AD25+AD26+AD27+AD28+AD29+AD30+AD31+AD32+AD33+AD34+AD35+AD36+AD37+AD38+AD39</f>
        <v>0</v>
      </c>
      <c r="AE40" s="13"/>
      <c r="AG40" s="13"/>
      <c r="AH40" s="13"/>
      <c r="AI40" s="13"/>
      <c r="AJ40" s="13"/>
      <c r="AK40" s="13"/>
      <c r="AL40" s="13"/>
      <c r="AM40" s="13"/>
      <c r="AO40" s="13"/>
      <c r="AP40" s="13"/>
      <c r="AQ40" s="14"/>
      <c r="AR40" s="13"/>
      <c r="AS40" s="13"/>
      <c r="AT40" s="13"/>
      <c r="AU40" s="13"/>
      <c r="AV40" s="13"/>
      <c r="AW40" s="13"/>
      <c r="AX40" s="13"/>
      <c r="AY40" s="14"/>
      <c r="AZ40" s="19"/>
      <c r="BB40" s="13"/>
      <c r="BC40" s="13"/>
      <c r="BD40" s="14"/>
      <c r="BE40" s="13"/>
      <c r="BF40" s="13"/>
      <c r="BG40" s="13"/>
      <c r="BH40" s="13"/>
      <c r="BI40" s="13"/>
      <c r="BJ40" s="13"/>
      <c r="BK40" s="13"/>
      <c r="BL40" s="14"/>
      <c r="BM40" s="19"/>
    </row>
    <row r="41" spans="1:65" x14ac:dyDescent="0.2">
      <c r="A41" s="65"/>
      <c r="B41" s="83" t="s">
        <v>73</v>
      </c>
      <c r="C41" s="20" t="s">
        <v>184</v>
      </c>
      <c r="D41" s="11" t="s">
        <v>115</v>
      </c>
      <c r="E41" s="21" t="s">
        <v>46</v>
      </c>
      <c r="F41" s="91"/>
      <c r="G41" s="91"/>
      <c r="H41" s="118">
        <v>6364</v>
      </c>
      <c r="I41" s="91">
        <v>0.1</v>
      </c>
      <c r="J41" s="91">
        <v>0.3</v>
      </c>
      <c r="K41" s="91">
        <v>0.25</v>
      </c>
      <c r="L41" s="91">
        <v>0.4</v>
      </c>
      <c r="M41" s="106">
        <f>H41*(1+I41+J41+K41+L41)</f>
        <v>13046.200000000003</v>
      </c>
      <c r="N41" s="107">
        <f>ROUND(M41,0)</f>
        <v>13046</v>
      </c>
      <c r="O41" s="91">
        <v>1.2</v>
      </c>
      <c r="P41" s="108">
        <f t="shared" si="8"/>
        <v>15655.2</v>
      </c>
      <c r="Q41" s="91">
        <f t="shared" si="9"/>
        <v>0</v>
      </c>
      <c r="R41" s="91"/>
      <c r="S41" s="91"/>
      <c r="T41" s="91"/>
      <c r="U41" s="91"/>
      <c r="V41" s="91">
        <f>Q41+S41+U41</f>
        <v>0</v>
      </c>
      <c r="W41" s="91"/>
      <c r="X41" s="91">
        <f t="shared" si="10"/>
        <v>0</v>
      </c>
      <c r="Y41" s="91"/>
      <c r="Z41" s="91">
        <f t="shared" si="11"/>
        <v>0</v>
      </c>
      <c r="AA41" s="91"/>
      <c r="AB41" s="91">
        <f t="shared" si="12"/>
        <v>0</v>
      </c>
      <c r="AC41" s="97">
        <f>W41+Y41+AA41</f>
        <v>0</v>
      </c>
      <c r="AD41" s="103">
        <f>X41+Z41+AB41</f>
        <v>0</v>
      </c>
      <c r="AE41" s="14"/>
      <c r="AG41" s="14"/>
      <c r="AH41" s="14"/>
      <c r="AI41" s="14"/>
      <c r="AJ41" s="14"/>
      <c r="AK41" s="14"/>
      <c r="AL41" s="14"/>
      <c r="AM41" s="14"/>
      <c r="AO41" s="13"/>
      <c r="AP41" s="13"/>
      <c r="AQ41" s="14"/>
      <c r="AR41" s="13"/>
      <c r="AS41" s="13"/>
      <c r="AT41" s="13"/>
      <c r="AU41" s="13"/>
      <c r="AV41" s="13"/>
      <c r="AW41" s="13"/>
      <c r="AX41" s="13"/>
      <c r="AY41" s="14"/>
      <c r="AZ41" s="19"/>
      <c r="BB41" s="13"/>
      <c r="BC41" s="13"/>
      <c r="BD41" s="14"/>
      <c r="BE41" s="13"/>
      <c r="BF41" s="13"/>
      <c r="BG41" s="13"/>
      <c r="BH41" s="13"/>
      <c r="BI41" s="13"/>
      <c r="BJ41" s="13"/>
      <c r="BK41" s="13"/>
      <c r="BL41" s="14"/>
      <c r="BM41" s="19"/>
    </row>
    <row r="42" spans="1:65" x14ac:dyDescent="0.2">
      <c r="A42" s="79" t="s">
        <v>116</v>
      </c>
      <c r="B42" s="45"/>
      <c r="C42" s="36"/>
      <c r="D42" s="36"/>
      <c r="E42" s="44"/>
      <c r="F42" s="93">
        <f>SUM(F41:F41)</f>
        <v>0</v>
      </c>
      <c r="G42" s="93">
        <f>SUM(G41:G41)</f>
        <v>0</v>
      </c>
      <c r="H42" s="119"/>
      <c r="I42" s="98"/>
      <c r="J42" s="98"/>
      <c r="K42" s="98"/>
      <c r="L42" s="98"/>
      <c r="M42" s="109"/>
      <c r="N42" s="109"/>
      <c r="O42" s="98"/>
      <c r="P42" s="110">
        <f>N42*O42</f>
        <v>0</v>
      </c>
      <c r="Q42" s="93">
        <f>SUM(Q41:Q41)</f>
        <v>0</v>
      </c>
      <c r="R42" s="93"/>
      <c r="S42" s="93">
        <f>SUM(S41:S41)</f>
        <v>0</v>
      </c>
      <c r="T42" s="93"/>
      <c r="U42" s="93"/>
      <c r="V42" s="93">
        <f>SUM(V41:V41)</f>
        <v>0</v>
      </c>
      <c r="W42" s="93">
        <f t="shared" ref="W42:AD42" si="14">SUM(W41:W41)</f>
        <v>0</v>
      </c>
      <c r="X42" s="93">
        <f t="shared" si="14"/>
        <v>0</v>
      </c>
      <c r="Y42" s="93">
        <f t="shared" si="14"/>
        <v>0</v>
      </c>
      <c r="Z42" s="93">
        <f t="shared" si="14"/>
        <v>0</v>
      </c>
      <c r="AA42" s="93">
        <f t="shared" si="14"/>
        <v>0</v>
      </c>
      <c r="AB42" s="93">
        <f t="shared" si="14"/>
        <v>0</v>
      </c>
      <c r="AC42" s="93">
        <f t="shared" si="14"/>
        <v>0</v>
      </c>
      <c r="AD42" s="93">
        <f t="shared" si="14"/>
        <v>0</v>
      </c>
      <c r="AE42" s="13"/>
      <c r="AG42" s="13"/>
      <c r="AH42" s="13"/>
      <c r="AI42" s="13"/>
      <c r="AJ42" s="13"/>
      <c r="AK42" s="13"/>
      <c r="AL42" s="13"/>
      <c r="AM42" s="13"/>
      <c r="AO42" s="13"/>
      <c r="AP42" s="13"/>
      <c r="AQ42" s="14"/>
      <c r="AR42" s="13"/>
      <c r="AS42" s="13"/>
      <c r="AT42" s="13"/>
      <c r="AU42" s="13"/>
      <c r="AV42" s="13"/>
      <c r="AW42" s="13"/>
      <c r="AX42" s="13"/>
      <c r="AY42" s="14"/>
      <c r="AZ42" s="19"/>
      <c r="BB42" s="13"/>
      <c r="BC42" s="13"/>
      <c r="BD42" s="14"/>
      <c r="BE42" s="13"/>
      <c r="BF42" s="13"/>
      <c r="BG42" s="13"/>
      <c r="BH42" s="13"/>
      <c r="BI42" s="13"/>
      <c r="BJ42" s="13"/>
      <c r="BK42" s="13"/>
      <c r="BL42" s="14"/>
      <c r="BM42" s="19"/>
    </row>
    <row r="43" spans="1:65" x14ac:dyDescent="0.2">
      <c r="A43" s="65"/>
      <c r="B43" s="83" t="s">
        <v>73</v>
      </c>
      <c r="C43" s="20" t="s">
        <v>168</v>
      </c>
      <c r="D43" s="77" t="s">
        <v>33</v>
      </c>
      <c r="E43" s="21" t="s">
        <v>47</v>
      </c>
      <c r="F43" s="91"/>
      <c r="G43" s="91">
        <f>F43/30</f>
        <v>0</v>
      </c>
      <c r="H43" s="118">
        <v>6364</v>
      </c>
      <c r="I43" s="91">
        <v>0.1</v>
      </c>
      <c r="J43" s="91">
        <v>0.3</v>
      </c>
      <c r="K43" s="91">
        <v>7.0000000000000007E-2</v>
      </c>
      <c r="L43" s="91">
        <v>0.8</v>
      </c>
      <c r="M43" s="106">
        <f t="shared" ref="M43:M50" si="15">H43*(1+I43+J43+K43+L43)</f>
        <v>14446.280000000002</v>
      </c>
      <c r="N43" s="107">
        <f>ROUND(M43,0)</f>
        <v>14446</v>
      </c>
      <c r="O43" s="91">
        <v>1.2</v>
      </c>
      <c r="P43" s="108">
        <f t="shared" si="8"/>
        <v>17335.2</v>
      </c>
      <c r="Q43" s="91">
        <f t="shared" si="9"/>
        <v>0</v>
      </c>
      <c r="R43" s="91"/>
      <c r="S43" s="91"/>
      <c r="T43" s="91"/>
      <c r="U43" s="91"/>
      <c r="V43" s="91">
        <f t="shared" ref="V43:V69" si="16">Q43+S43+U43</f>
        <v>0</v>
      </c>
      <c r="W43" s="91"/>
      <c r="X43" s="91">
        <f t="shared" ref="X43:X67" si="17">ROUND(P43/18*W43,2)</f>
        <v>0</v>
      </c>
      <c r="Y43" s="91"/>
      <c r="Z43" s="91">
        <f t="shared" si="11"/>
        <v>0</v>
      </c>
      <c r="AA43" s="91"/>
      <c r="AB43" s="91">
        <f t="shared" si="12"/>
        <v>0</v>
      </c>
      <c r="AC43" s="97">
        <f t="shared" ref="AC43:AC56" si="18">W43+Y43+AA43</f>
        <v>0</v>
      </c>
      <c r="AD43" s="103">
        <f t="shared" ref="AD43:AD56" si="19">X43+Z43+AB43</f>
        <v>0</v>
      </c>
      <c r="AE43" s="19"/>
      <c r="AG43" s="13"/>
      <c r="AH43" s="13"/>
      <c r="AI43" s="13"/>
      <c r="AJ43" s="19"/>
      <c r="AK43" s="19"/>
      <c r="AL43" s="19"/>
      <c r="AM43" s="19"/>
      <c r="AO43" s="13"/>
      <c r="AP43" s="13"/>
      <c r="AQ43" s="14"/>
      <c r="AR43" s="13"/>
      <c r="AS43" s="13"/>
      <c r="AT43" s="13"/>
      <c r="AU43" s="13"/>
      <c r="AV43" s="13"/>
      <c r="AW43" s="13"/>
      <c r="AX43" s="13"/>
      <c r="AY43" s="14"/>
      <c r="AZ43" s="19"/>
      <c r="BB43" s="13"/>
      <c r="BC43" s="13"/>
      <c r="BD43" s="14"/>
      <c r="BE43" s="13"/>
      <c r="BF43" s="13"/>
      <c r="BG43" s="13"/>
      <c r="BH43" s="13"/>
      <c r="BI43" s="13"/>
      <c r="BJ43" s="13"/>
      <c r="BK43" s="13"/>
      <c r="BL43" s="14"/>
      <c r="BM43" s="19"/>
    </row>
    <row r="44" spans="1:65" x14ac:dyDescent="0.2">
      <c r="A44" s="65"/>
      <c r="B44" s="83" t="s">
        <v>73</v>
      </c>
      <c r="C44" s="20" t="s">
        <v>185</v>
      </c>
      <c r="D44" s="77" t="s">
        <v>48</v>
      </c>
      <c r="E44" s="21" t="s">
        <v>47</v>
      </c>
      <c r="F44" s="91"/>
      <c r="G44" s="91">
        <f t="shared" ref="G44:G67" si="20">F44/30</f>
        <v>0</v>
      </c>
      <c r="H44" s="118">
        <v>6364</v>
      </c>
      <c r="I44" s="91">
        <v>0.1</v>
      </c>
      <c r="J44" s="91">
        <v>0.3</v>
      </c>
      <c r="K44" s="91">
        <v>7.0000000000000007E-2</v>
      </c>
      <c r="L44" s="91">
        <v>0.8</v>
      </c>
      <c r="M44" s="106">
        <f t="shared" si="15"/>
        <v>14446.280000000002</v>
      </c>
      <c r="N44" s="107">
        <f t="shared" ref="N44:N69" si="21">ROUND(M44,0)</f>
        <v>14446</v>
      </c>
      <c r="O44" s="91">
        <v>1.2</v>
      </c>
      <c r="P44" s="108">
        <f t="shared" si="8"/>
        <v>17335.2</v>
      </c>
      <c r="Q44" s="91">
        <f t="shared" si="9"/>
        <v>0</v>
      </c>
      <c r="R44" s="91"/>
      <c r="S44" s="91"/>
      <c r="T44" s="91"/>
      <c r="U44" s="91"/>
      <c r="V44" s="91">
        <f t="shared" si="16"/>
        <v>0</v>
      </c>
      <c r="W44" s="91"/>
      <c r="X44" s="91">
        <f t="shared" si="17"/>
        <v>0</v>
      </c>
      <c r="Y44" s="91"/>
      <c r="Z44" s="91">
        <f t="shared" si="11"/>
        <v>0</v>
      </c>
      <c r="AA44" s="91"/>
      <c r="AB44" s="91">
        <f t="shared" si="12"/>
        <v>0</v>
      </c>
      <c r="AC44" s="97">
        <f t="shared" si="18"/>
        <v>0</v>
      </c>
      <c r="AD44" s="103">
        <f t="shared" si="19"/>
        <v>0</v>
      </c>
      <c r="AE44" s="19"/>
      <c r="AG44" s="13"/>
      <c r="AH44" s="13"/>
      <c r="AI44" s="13"/>
      <c r="AJ44" s="19"/>
      <c r="AK44" s="19"/>
      <c r="AL44" s="19"/>
      <c r="AM44" s="19"/>
      <c r="AO44" s="13"/>
      <c r="AP44" s="13"/>
      <c r="AQ44" s="14"/>
      <c r="AR44" s="13"/>
      <c r="AS44" s="13"/>
      <c r="AT44" s="13"/>
      <c r="AU44" s="13"/>
      <c r="AV44" s="13"/>
      <c r="AW44" s="13"/>
      <c r="AX44" s="13"/>
      <c r="AY44" s="14"/>
      <c r="AZ44" s="19"/>
      <c r="BB44" s="13"/>
      <c r="BC44" s="13"/>
      <c r="BD44" s="14"/>
      <c r="BE44" s="13"/>
      <c r="BF44" s="13"/>
      <c r="BG44" s="13"/>
      <c r="BH44" s="13"/>
      <c r="BI44" s="13"/>
      <c r="BJ44" s="13"/>
      <c r="BK44" s="13"/>
      <c r="BL44" s="14"/>
      <c r="BM44" s="19"/>
    </row>
    <row r="45" spans="1:65" x14ac:dyDescent="0.2">
      <c r="A45" s="78"/>
      <c r="B45" s="83" t="s">
        <v>73</v>
      </c>
      <c r="C45" s="20" t="s">
        <v>176</v>
      </c>
      <c r="D45" s="77" t="s">
        <v>48</v>
      </c>
      <c r="E45" s="21" t="s">
        <v>46</v>
      </c>
      <c r="F45" s="91"/>
      <c r="G45" s="91">
        <f t="shared" si="20"/>
        <v>0</v>
      </c>
      <c r="H45" s="118">
        <v>6364</v>
      </c>
      <c r="I45" s="91">
        <v>0.1</v>
      </c>
      <c r="J45" s="91">
        <v>0.3</v>
      </c>
      <c r="K45" s="91">
        <v>7.0000000000000007E-2</v>
      </c>
      <c r="L45" s="91">
        <v>0.4</v>
      </c>
      <c r="M45" s="106">
        <f t="shared" si="15"/>
        <v>11900.68</v>
      </c>
      <c r="N45" s="107">
        <f t="shared" si="21"/>
        <v>11901</v>
      </c>
      <c r="O45" s="91">
        <v>1.2</v>
      </c>
      <c r="P45" s="108">
        <f t="shared" si="8"/>
        <v>14281.2</v>
      </c>
      <c r="Q45" s="91">
        <f t="shared" si="9"/>
        <v>0</v>
      </c>
      <c r="R45" s="91"/>
      <c r="S45" s="91"/>
      <c r="T45" s="91"/>
      <c r="U45" s="91"/>
      <c r="V45" s="91">
        <f t="shared" si="16"/>
        <v>0</v>
      </c>
      <c r="W45" s="91"/>
      <c r="X45" s="91">
        <f t="shared" si="17"/>
        <v>0</v>
      </c>
      <c r="Y45" s="91"/>
      <c r="Z45" s="91">
        <f t="shared" si="11"/>
        <v>0</v>
      </c>
      <c r="AA45" s="91"/>
      <c r="AB45" s="91">
        <f t="shared" si="12"/>
        <v>0</v>
      </c>
      <c r="AC45" s="97">
        <f t="shared" si="18"/>
        <v>0</v>
      </c>
      <c r="AD45" s="103">
        <f t="shared" si="19"/>
        <v>0</v>
      </c>
      <c r="AE45" s="19"/>
      <c r="AG45" s="13"/>
      <c r="AH45" s="13"/>
      <c r="AI45" s="13"/>
      <c r="AJ45" s="19"/>
      <c r="AK45" s="19"/>
      <c r="AL45" s="19"/>
      <c r="AM45" s="19"/>
      <c r="AO45" s="13"/>
      <c r="AP45" s="13"/>
      <c r="AQ45" s="14"/>
      <c r="AR45" s="13"/>
      <c r="AS45" s="13"/>
      <c r="AT45" s="13"/>
      <c r="AU45" s="13"/>
      <c r="AV45" s="13"/>
      <c r="AW45" s="13"/>
      <c r="AX45" s="13"/>
      <c r="AY45" s="14"/>
      <c r="AZ45" s="19"/>
      <c r="BB45" s="13"/>
      <c r="BC45" s="13"/>
      <c r="BD45" s="14"/>
      <c r="BE45" s="13"/>
      <c r="BF45" s="13"/>
      <c r="BG45" s="13"/>
      <c r="BH45" s="13"/>
      <c r="BI45" s="13"/>
      <c r="BJ45" s="13"/>
      <c r="BK45" s="13"/>
      <c r="BL45" s="14"/>
      <c r="BM45" s="19"/>
    </row>
    <row r="46" spans="1:65" x14ac:dyDescent="0.2">
      <c r="A46" s="65"/>
      <c r="B46" s="83" t="s">
        <v>76</v>
      </c>
      <c r="C46" s="20" t="s">
        <v>169</v>
      </c>
      <c r="D46" s="77" t="s">
        <v>48</v>
      </c>
      <c r="E46" s="23" t="s">
        <v>46</v>
      </c>
      <c r="F46" s="91"/>
      <c r="G46" s="91">
        <f t="shared" si="20"/>
        <v>0</v>
      </c>
      <c r="H46" s="118">
        <v>6364</v>
      </c>
      <c r="I46" s="91">
        <v>0</v>
      </c>
      <c r="J46" s="91">
        <v>0.3</v>
      </c>
      <c r="K46" s="91">
        <v>7.0000000000000007E-2</v>
      </c>
      <c r="L46" s="91">
        <v>0.4</v>
      </c>
      <c r="M46" s="106">
        <f t="shared" si="15"/>
        <v>11264.28</v>
      </c>
      <c r="N46" s="107">
        <f t="shared" si="21"/>
        <v>11264</v>
      </c>
      <c r="O46" s="91">
        <v>1.2</v>
      </c>
      <c r="P46" s="108">
        <f t="shared" si="8"/>
        <v>13516.8</v>
      </c>
      <c r="Q46" s="91">
        <f t="shared" si="9"/>
        <v>0</v>
      </c>
      <c r="R46" s="91"/>
      <c r="S46" s="91"/>
      <c r="T46" s="91"/>
      <c r="U46" s="91"/>
      <c r="V46" s="91">
        <f t="shared" si="16"/>
        <v>0</v>
      </c>
      <c r="W46" s="91"/>
      <c r="X46" s="91">
        <f t="shared" si="17"/>
        <v>0</v>
      </c>
      <c r="Y46" s="91"/>
      <c r="Z46" s="91">
        <f t="shared" si="11"/>
        <v>0</v>
      </c>
      <c r="AA46" s="91"/>
      <c r="AB46" s="91">
        <f t="shared" si="12"/>
        <v>0</v>
      </c>
      <c r="AC46" s="97">
        <f t="shared" si="18"/>
        <v>0</v>
      </c>
      <c r="AD46" s="103">
        <f t="shared" si="19"/>
        <v>0</v>
      </c>
      <c r="AE46" s="19"/>
      <c r="AG46" s="13"/>
      <c r="AH46" s="13"/>
      <c r="AI46" s="13"/>
      <c r="AJ46" s="19"/>
      <c r="AK46" s="19"/>
      <c r="AL46" s="19"/>
      <c r="AM46" s="19"/>
      <c r="AO46" s="13"/>
      <c r="AP46" s="13"/>
      <c r="AQ46" s="14"/>
      <c r="AR46" s="13"/>
      <c r="AS46" s="13"/>
      <c r="AT46" s="13"/>
      <c r="AU46" s="13"/>
      <c r="AV46" s="13"/>
      <c r="AW46" s="13"/>
      <c r="AX46" s="13"/>
      <c r="AY46" s="14"/>
      <c r="AZ46" s="19"/>
      <c r="BB46" s="13"/>
      <c r="BC46" s="13"/>
      <c r="BD46" s="14"/>
      <c r="BE46" s="13"/>
      <c r="BF46" s="13"/>
      <c r="BG46" s="13"/>
      <c r="BH46" s="13"/>
      <c r="BI46" s="13"/>
      <c r="BJ46" s="13"/>
      <c r="BK46" s="13"/>
      <c r="BL46" s="14"/>
      <c r="BM46" s="19"/>
    </row>
    <row r="47" spans="1:65" x14ac:dyDescent="0.2">
      <c r="A47" s="65"/>
      <c r="B47" s="83" t="s">
        <v>73</v>
      </c>
      <c r="C47" s="22" t="s">
        <v>186</v>
      </c>
      <c r="D47" s="77" t="s">
        <v>48</v>
      </c>
      <c r="E47" s="21" t="s">
        <v>46</v>
      </c>
      <c r="F47" s="91"/>
      <c r="G47" s="91">
        <f t="shared" si="20"/>
        <v>0</v>
      </c>
      <c r="H47" s="118">
        <v>6364</v>
      </c>
      <c r="I47" s="91">
        <v>0.1</v>
      </c>
      <c r="J47" s="91">
        <v>0.3</v>
      </c>
      <c r="K47" s="91">
        <v>7.0000000000000007E-2</v>
      </c>
      <c r="L47" s="91">
        <v>0.4</v>
      </c>
      <c r="M47" s="106">
        <f t="shared" si="15"/>
        <v>11900.68</v>
      </c>
      <c r="N47" s="107">
        <f t="shared" si="21"/>
        <v>11901</v>
      </c>
      <c r="O47" s="91">
        <v>1.2</v>
      </c>
      <c r="P47" s="108">
        <f t="shared" si="8"/>
        <v>14281.2</v>
      </c>
      <c r="Q47" s="91">
        <f t="shared" si="9"/>
        <v>0</v>
      </c>
      <c r="R47" s="91"/>
      <c r="S47" s="91"/>
      <c r="T47" s="91"/>
      <c r="U47" s="91"/>
      <c r="V47" s="91">
        <f t="shared" si="16"/>
        <v>0</v>
      </c>
      <c r="W47" s="91"/>
      <c r="X47" s="91">
        <f t="shared" si="17"/>
        <v>0</v>
      </c>
      <c r="Y47" s="91"/>
      <c r="Z47" s="91">
        <f t="shared" si="11"/>
        <v>0</v>
      </c>
      <c r="AA47" s="91"/>
      <c r="AB47" s="91">
        <f t="shared" si="12"/>
        <v>0</v>
      </c>
      <c r="AC47" s="97">
        <f>W47+Y47+AA47</f>
        <v>0</v>
      </c>
      <c r="AD47" s="103">
        <f>X47+Z47+AB47</f>
        <v>0</v>
      </c>
      <c r="AE47" s="19"/>
      <c r="AG47" s="13"/>
      <c r="AH47" s="13"/>
      <c r="AI47" s="13"/>
      <c r="AJ47" s="19"/>
      <c r="AK47" s="19"/>
      <c r="AL47" s="19"/>
      <c r="AM47" s="19"/>
      <c r="AO47" s="13"/>
      <c r="AP47" s="13"/>
      <c r="AQ47" s="14"/>
      <c r="AR47" s="13"/>
      <c r="AS47" s="13"/>
      <c r="AT47" s="13"/>
      <c r="AU47" s="13"/>
      <c r="AV47" s="13"/>
      <c r="AW47" s="13"/>
      <c r="AX47" s="13"/>
      <c r="AY47" s="14"/>
      <c r="AZ47" s="19"/>
      <c r="BB47" s="13"/>
      <c r="BC47" s="13"/>
      <c r="BD47" s="14"/>
      <c r="BE47" s="13"/>
      <c r="BF47" s="13"/>
      <c r="BG47" s="13"/>
      <c r="BH47" s="13"/>
      <c r="BI47" s="13"/>
      <c r="BJ47" s="13"/>
      <c r="BK47" s="13"/>
      <c r="BL47" s="14"/>
      <c r="BM47" s="19"/>
    </row>
    <row r="48" spans="1:65" s="2" customFormat="1" x14ac:dyDescent="0.2">
      <c r="A48" s="65"/>
      <c r="B48" s="83" t="s">
        <v>73</v>
      </c>
      <c r="C48" s="22" t="s">
        <v>187</v>
      </c>
      <c r="D48" s="77" t="s">
        <v>48</v>
      </c>
      <c r="E48" s="21" t="s">
        <v>46</v>
      </c>
      <c r="F48" s="91"/>
      <c r="G48" s="91">
        <f t="shared" si="20"/>
        <v>0</v>
      </c>
      <c r="H48" s="118">
        <v>6364</v>
      </c>
      <c r="I48" s="91">
        <v>0.1</v>
      </c>
      <c r="J48" s="91">
        <v>0.3</v>
      </c>
      <c r="K48" s="91">
        <v>7.0000000000000007E-2</v>
      </c>
      <c r="L48" s="91">
        <v>0.4</v>
      </c>
      <c r="M48" s="106">
        <f>H48*(1+I48+J48+K48+L48)</f>
        <v>11900.68</v>
      </c>
      <c r="N48" s="107">
        <f t="shared" si="21"/>
        <v>11901</v>
      </c>
      <c r="O48" s="91">
        <v>1.2</v>
      </c>
      <c r="P48" s="108">
        <f t="shared" si="8"/>
        <v>14281.2</v>
      </c>
      <c r="Q48" s="91">
        <f t="shared" si="9"/>
        <v>0</v>
      </c>
      <c r="R48" s="91"/>
      <c r="S48" s="91"/>
      <c r="T48" s="91"/>
      <c r="U48" s="91"/>
      <c r="V48" s="91">
        <f>Q48+S48+U48</f>
        <v>0</v>
      </c>
      <c r="W48" s="91"/>
      <c r="X48" s="91">
        <f t="shared" si="17"/>
        <v>0</v>
      </c>
      <c r="Y48" s="91"/>
      <c r="Z48" s="91">
        <f t="shared" si="11"/>
        <v>0</v>
      </c>
      <c r="AA48" s="91"/>
      <c r="AB48" s="91">
        <f t="shared" si="12"/>
        <v>0</v>
      </c>
      <c r="AC48" s="97">
        <f>W48+Y48+AA48</f>
        <v>0</v>
      </c>
      <c r="AD48" s="103">
        <f>X48+Z48+AB48</f>
        <v>0</v>
      </c>
      <c r="AE48" s="14"/>
      <c r="AG48" s="14"/>
      <c r="AH48" s="14"/>
      <c r="AI48" s="14"/>
      <c r="AJ48" s="24"/>
      <c r="AK48" s="24"/>
      <c r="AL48" s="14"/>
      <c r="AM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2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24"/>
    </row>
    <row r="49" spans="1:65" x14ac:dyDescent="0.2">
      <c r="A49" s="65"/>
      <c r="B49" s="83" t="s">
        <v>73</v>
      </c>
      <c r="C49" s="22" t="s">
        <v>188</v>
      </c>
      <c r="D49" s="77" t="s">
        <v>33</v>
      </c>
      <c r="E49" s="23" t="s">
        <v>47</v>
      </c>
      <c r="F49" s="91"/>
      <c r="G49" s="91">
        <f t="shared" si="20"/>
        <v>0</v>
      </c>
      <c r="H49" s="118">
        <v>6364</v>
      </c>
      <c r="I49" s="91">
        <v>0.1</v>
      </c>
      <c r="J49" s="91">
        <v>0.3</v>
      </c>
      <c r="K49" s="91">
        <v>7.0000000000000007E-2</v>
      </c>
      <c r="L49" s="91">
        <v>0.8</v>
      </c>
      <c r="M49" s="106">
        <f t="shared" si="15"/>
        <v>14446.280000000002</v>
      </c>
      <c r="N49" s="107">
        <f t="shared" si="21"/>
        <v>14446</v>
      </c>
      <c r="O49" s="91">
        <v>1.2</v>
      </c>
      <c r="P49" s="108">
        <f t="shared" si="8"/>
        <v>17335.2</v>
      </c>
      <c r="Q49" s="91">
        <f t="shared" si="9"/>
        <v>0</v>
      </c>
      <c r="R49" s="91"/>
      <c r="S49" s="91"/>
      <c r="T49" s="91"/>
      <c r="U49" s="91"/>
      <c r="V49" s="91">
        <f t="shared" si="16"/>
        <v>0</v>
      </c>
      <c r="W49" s="91"/>
      <c r="X49" s="91">
        <f t="shared" si="17"/>
        <v>0</v>
      </c>
      <c r="Y49" s="105"/>
      <c r="Z49" s="91">
        <f t="shared" si="11"/>
        <v>0</v>
      </c>
      <c r="AA49" s="105"/>
      <c r="AB49" s="91">
        <f t="shared" si="12"/>
        <v>0</v>
      </c>
      <c r="AC49" s="97">
        <f t="shared" si="18"/>
        <v>0</v>
      </c>
      <c r="AD49" s="103">
        <f t="shared" si="19"/>
        <v>0</v>
      </c>
      <c r="AE49" s="13"/>
      <c r="AG49" s="13"/>
      <c r="AH49" s="13"/>
      <c r="AI49" s="13"/>
      <c r="AJ49" s="19"/>
      <c r="AK49" s="19"/>
      <c r="AL49" s="13"/>
      <c r="AM49" s="13"/>
      <c r="AO49" s="13"/>
      <c r="AP49" s="13"/>
      <c r="AQ49" s="14"/>
      <c r="AR49" s="13"/>
      <c r="AS49" s="13"/>
      <c r="AT49" s="13"/>
      <c r="AU49" s="13"/>
      <c r="AV49" s="13"/>
      <c r="AW49" s="13"/>
      <c r="AX49" s="13"/>
      <c r="AY49" s="14"/>
      <c r="AZ49" s="19"/>
      <c r="BB49" s="13"/>
      <c r="BC49" s="13"/>
      <c r="BD49" s="14"/>
      <c r="BE49" s="13"/>
      <c r="BF49" s="13"/>
      <c r="BG49" s="13"/>
      <c r="BH49" s="13"/>
      <c r="BI49" s="13"/>
      <c r="BJ49" s="13"/>
      <c r="BK49" s="13"/>
      <c r="BL49" s="14"/>
      <c r="BM49" s="19"/>
    </row>
    <row r="50" spans="1:65" x14ac:dyDescent="0.2">
      <c r="A50" s="65"/>
      <c r="B50" s="83" t="s">
        <v>76</v>
      </c>
      <c r="C50" s="20" t="s">
        <v>189</v>
      </c>
      <c r="D50" s="77" t="s">
        <v>33</v>
      </c>
      <c r="E50" s="23" t="s">
        <v>125</v>
      </c>
      <c r="F50" s="91"/>
      <c r="G50" s="91">
        <f t="shared" si="20"/>
        <v>0</v>
      </c>
      <c r="H50" s="118">
        <v>6364</v>
      </c>
      <c r="I50" s="91"/>
      <c r="J50" s="91">
        <v>0.3</v>
      </c>
      <c r="K50" s="91">
        <v>7.0000000000000007E-2</v>
      </c>
      <c r="L50" s="91"/>
      <c r="M50" s="106">
        <f t="shared" si="15"/>
        <v>8718.68</v>
      </c>
      <c r="N50" s="107">
        <f t="shared" si="21"/>
        <v>8719</v>
      </c>
      <c r="O50" s="91">
        <v>1.2</v>
      </c>
      <c r="P50" s="108">
        <f t="shared" si="8"/>
        <v>10462.799999999999</v>
      </c>
      <c r="Q50" s="91">
        <f t="shared" si="9"/>
        <v>0</v>
      </c>
      <c r="R50" s="91"/>
      <c r="S50" s="91"/>
      <c r="T50" s="91"/>
      <c r="U50" s="91"/>
      <c r="V50" s="91">
        <f t="shared" si="16"/>
        <v>0</v>
      </c>
      <c r="W50" s="91"/>
      <c r="X50" s="91">
        <f t="shared" si="17"/>
        <v>0</v>
      </c>
      <c r="Y50" s="91"/>
      <c r="Z50" s="91">
        <f t="shared" si="11"/>
        <v>0</v>
      </c>
      <c r="AA50" s="91"/>
      <c r="AB50" s="91">
        <f t="shared" si="12"/>
        <v>0</v>
      </c>
      <c r="AC50" s="97">
        <f t="shared" si="18"/>
        <v>0</v>
      </c>
      <c r="AD50" s="103">
        <f t="shared" si="19"/>
        <v>0</v>
      </c>
      <c r="AE50" s="19"/>
      <c r="AG50" s="13"/>
      <c r="AH50" s="13"/>
      <c r="AI50" s="13"/>
      <c r="AJ50" s="19"/>
      <c r="AK50" s="19"/>
      <c r="AL50" s="19"/>
      <c r="AM50" s="19"/>
      <c r="AO50" s="13"/>
      <c r="AP50" s="13"/>
      <c r="AQ50" s="14"/>
      <c r="AR50" s="13"/>
      <c r="AS50" s="13"/>
      <c r="AT50" s="13"/>
      <c r="AU50" s="13"/>
      <c r="AV50" s="13"/>
      <c r="AW50" s="13"/>
      <c r="AX50" s="13"/>
      <c r="AY50" s="14"/>
      <c r="AZ50" s="19"/>
      <c r="BB50" s="13"/>
      <c r="BC50" s="13"/>
      <c r="BD50" s="14"/>
      <c r="BE50" s="13"/>
      <c r="BF50" s="13"/>
      <c r="BG50" s="13"/>
      <c r="BH50" s="13"/>
      <c r="BI50" s="13"/>
      <c r="BJ50" s="13"/>
      <c r="BK50" s="13"/>
      <c r="BL50" s="14"/>
      <c r="BM50" s="19"/>
    </row>
    <row r="51" spans="1:65" x14ac:dyDescent="0.2">
      <c r="A51" s="65"/>
      <c r="B51" s="81" t="s">
        <v>73</v>
      </c>
      <c r="C51" s="22" t="s">
        <v>180</v>
      </c>
      <c r="D51" s="77" t="s">
        <v>33</v>
      </c>
      <c r="E51" s="23" t="s">
        <v>125</v>
      </c>
      <c r="F51" s="91"/>
      <c r="G51" s="91">
        <f t="shared" si="20"/>
        <v>0</v>
      </c>
      <c r="H51" s="118">
        <v>6364</v>
      </c>
      <c r="I51" s="91">
        <v>0.1</v>
      </c>
      <c r="J51" s="91">
        <v>0.1</v>
      </c>
      <c r="K51" s="91">
        <v>7.0000000000000007E-2</v>
      </c>
      <c r="L51" s="91">
        <v>0.2</v>
      </c>
      <c r="M51" s="106">
        <f t="shared" ref="M51:M66" si="22">H51*(1+I51+J51+K51+L51)</f>
        <v>9355.0800000000017</v>
      </c>
      <c r="N51" s="107">
        <f t="shared" si="21"/>
        <v>9355</v>
      </c>
      <c r="O51" s="91">
        <v>1.5</v>
      </c>
      <c r="P51" s="108">
        <f t="shared" si="8"/>
        <v>14032.5</v>
      </c>
      <c r="Q51" s="91">
        <f t="shared" si="9"/>
        <v>0</v>
      </c>
      <c r="R51" s="91"/>
      <c r="S51" s="91"/>
      <c r="T51" s="91"/>
      <c r="U51" s="91"/>
      <c r="V51" s="91">
        <f t="shared" si="16"/>
        <v>0</v>
      </c>
      <c r="W51" s="91"/>
      <c r="X51" s="91">
        <f t="shared" si="17"/>
        <v>0</v>
      </c>
      <c r="Y51" s="91"/>
      <c r="Z51" s="91">
        <f t="shared" si="11"/>
        <v>0</v>
      </c>
      <c r="AA51" s="91"/>
      <c r="AB51" s="91">
        <f t="shared" si="12"/>
        <v>0</v>
      </c>
      <c r="AC51" s="97">
        <f t="shared" si="18"/>
        <v>0</v>
      </c>
      <c r="AD51" s="103">
        <f t="shared" si="19"/>
        <v>0</v>
      </c>
      <c r="AE51" s="19"/>
      <c r="AG51" s="13"/>
      <c r="AH51" s="13"/>
      <c r="AI51" s="13"/>
      <c r="AJ51" s="19"/>
      <c r="AK51" s="19"/>
      <c r="AL51" s="19"/>
      <c r="AM51" s="19"/>
      <c r="AO51" s="13"/>
      <c r="AP51" s="13"/>
      <c r="AQ51" s="14"/>
      <c r="AR51" s="13"/>
      <c r="AS51" s="13"/>
      <c r="AT51" s="13"/>
      <c r="AU51" s="13"/>
      <c r="AV51" s="13"/>
      <c r="AW51" s="13"/>
      <c r="AX51" s="13"/>
      <c r="AY51" s="14"/>
      <c r="AZ51" s="19"/>
      <c r="BB51" s="13"/>
      <c r="BC51" s="13"/>
      <c r="BD51" s="14"/>
      <c r="BE51" s="13"/>
      <c r="BF51" s="13"/>
      <c r="BG51" s="13"/>
      <c r="BH51" s="13"/>
      <c r="BI51" s="13"/>
      <c r="BJ51" s="13"/>
      <c r="BK51" s="13"/>
      <c r="BL51" s="14"/>
      <c r="BM51" s="19"/>
    </row>
    <row r="52" spans="1:65" x14ac:dyDescent="0.2">
      <c r="A52" s="65"/>
      <c r="B52" s="81" t="s">
        <v>73</v>
      </c>
      <c r="C52" s="78" t="s">
        <v>190</v>
      </c>
      <c r="D52" s="77" t="s">
        <v>48</v>
      </c>
      <c r="E52" s="21" t="s">
        <v>46</v>
      </c>
      <c r="F52" s="91"/>
      <c r="G52" s="91">
        <f t="shared" si="20"/>
        <v>0</v>
      </c>
      <c r="H52" s="118">
        <v>6364</v>
      </c>
      <c r="I52" s="91">
        <v>0.1</v>
      </c>
      <c r="J52" s="91">
        <v>0.3</v>
      </c>
      <c r="K52" s="91">
        <v>7.0000000000000007E-2</v>
      </c>
      <c r="L52" s="91">
        <v>0.4</v>
      </c>
      <c r="M52" s="106">
        <f t="shared" si="22"/>
        <v>11900.68</v>
      </c>
      <c r="N52" s="107">
        <f t="shared" si="21"/>
        <v>11901</v>
      </c>
      <c r="O52" s="91">
        <v>1.2</v>
      </c>
      <c r="P52" s="108">
        <f t="shared" si="8"/>
        <v>14281.2</v>
      </c>
      <c r="Q52" s="91">
        <f t="shared" si="9"/>
        <v>0</v>
      </c>
      <c r="R52" s="91"/>
      <c r="S52" s="91"/>
      <c r="T52" s="91"/>
      <c r="U52" s="91"/>
      <c r="V52" s="91">
        <f t="shared" si="16"/>
        <v>0</v>
      </c>
      <c r="W52" s="91"/>
      <c r="X52" s="91">
        <f t="shared" si="17"/>
        <v>0</v>
      </c>
      <c r="Y52" s="91"/>
      <c r="Z52" s="91">
        <f t="shared" si="11"/>
        <v>0</v>
      </c>
      <c r="AA52" s="91"/>
      <c r="AB52" s="91">
        <f t="shared" si="12"/>
        <v>0</v>
      </c>
      <c r="AC52" s="97">
        <f t="shared" si="18"/>
        <v>0</v>
      </c>
      <c r="AD52" s="103">
        <f t="shared" si="19"/>
        <v>0</v>
      </c>
      <c r="AE52" s="19"/>
      <c r="AG52" s="13"/>
      <c r="AH52" s="13"/>
      <c r="AI52" s="13"/>
      <c r="AJ52" s="19"/>
      <c r="AK52" s="19"/>
      <c r="AL52" s="19"/>
      <c r="AM52" s="19"/>
      <c r="AO52" s="13"/>
      <c r="AP52" s="13"/>
      <c r="AQ52" s="14"/>
      <c r="AR52" s="13"/>
      <c r="AS52" s="13"/>
      <c r="AT52" s="13"/>
      <c r="AU52" s="13"/>
      <c r="AV52" s="13"/>
      <c r="AW52" s="13"/>
      <c r="AX52" s="13"/>
      <c r="AY52" s="14"/>
      <c r="AZ52" s="19"/>
      <c r="BB52" s="13"/>
      <c r="BC52" s="13"/>
      <c r="BD52" s="14"/>
      <c r="BE52" s="13"/>
      <c r="BF52" s="13"/>
      <c r="BG52" s="13"/>
      <c r="BH52" s="13"/>
      <c r="BI52" s="13"/>
      <c r="BJ52" s="13"/>
      <c r="BK52" s="13"/>
      <c r="BL52" s="14"/>
      <c r="BM52" s="19"/>
    </row>
    <row r="53" spans="1:65" x14ac:dyDescent="0.2">
      <c r="A53" s="65"/>
      <c r="B53" s="81" t="s">
        <v>73</v>
      </c>
      <c r="C53" s="20" t="s">
        <v>175</v>
      </c>
      <c r="D53" s="77" t="s">
        <v>48</v>
      </c>
      <c r="E53" s="21" t="s">
        <v>47</v>
      </c>
      <c r="F53" s="91"/>
      <c r="G53" s="91">
        <f t="shared" si="20"/>
        <v>0</v>
      </c>
      <c r="H53" s="118">
        <v>6364</v>
      </c>
      <c r="I53" s="91">
        <v>0.1</v>
      </c>
      <c r="J53" s="91">
        <v>0.3</v>
      </c>
      <c r="K53" s="91">
        <v>7.0000000000000007E-2</v>
      </c>
      <c r="L53" s="91">
        <v>0.8</v>
      </c>
      <c r="M53" s="106">
        <f t="shared" si="22"/>
        <v>14446.280000000002</v>
      </c>
      <c r="N53" s="107">
        <f t="shared" si="21"/>
        <v>14446</v>
      </c>
      <c r="O53" s="91">
        <v>1.2</v>
      </c>
      <c r="P53" s="108">
        <f t="shared" si="8"/>
        <v>17335.2</v>
      </c>
      <c r="Q53" s="91">
        <f t="shared" si="9"/>
        <v>0</v>
      </c>
      <c r="R53" s="91"/>
      <c r="S53" s="91"/>
      <c r="T53" s="91"/>
      <c r="U53" s="91"/>
      <c r="V53" s="91">
        <f t="shared" si="16"/>
        <v>0</v>
      </c>
      <c r="W53" s="91"/>
      <c r="X53" s="91">
        <f t="shared" si="17"/>
        <v>0</v>
      </c>
      <c r="Y53" s="91"/>
      <c r="Z53" s="91">
        <f t="shared" si="11"/>
        <v>0</v>
      </c>
      <c r="AA53" s="91"/>
      <c r="AB53" s="91">
        <f t="shared" si="12"/>
        <v>0</v>
      </c>
      <c r="AC53" s="97">
        <f t="shared" si="18"/>
        <v>0</v>
      </c>
      <c r="AD53" s="103">
        <f t="shared" si="19"/>
        <v>0</v>
      </c>
      <c r="AE53" s="19"/>
      <c r="AG53" s="13"/>
      <c r="AH53" s="13"/>
      <c r="AI53" s="13"/>
      <c r="AJ53" s="19"/>
      <c r="AK53" s="19"/>
      <c r="AL53" s="19"/>
      <c r="AM53" s="19"/>
      <c r="AO53" s="13"/>
      <c r="AP53" s="13"/>
      <c r="AQ53" s="14"/>
      <c r="AR53" s="13"/>
      <c r="AS53" s="13"/>
      <c r="AT53" s="13"/>
      <c r="AU53" s="13"/>
      <c r="AV53" s="13"/>
      <c r="AW53" s="13"/>
      <c r="AX53" s="13"/>
      <c r="AY53" s="14"/>
      <c r="AZ53" s="19"/>
      <c r="BB53" s="13"/>
      <c r="BC53" s="13"/>
      <c r="BD53" s="14"/>
      <c r="BE53" s="13"/>
      <c r="BF53" s="13"/>
      <c r="BG53" s="13"/>
      <c r="BH53" s="13"/>
      <c r="BI53" s="13"/>
      <c r="BJ53" s="13"/>
      <c r="BK53" s="13"/>
      <c r="BL53" s="14"/>
      <c r="BM53" s="19"/>
    </row>
    <row r="54" spans="1:65" x14ac:dyDescent="0.2">
      <c r="A54" s="65"/>
      <c r="B54" s="83" t="s">
        <v>73</v>
      </c>
      <c r="C54" s="20" t="s">
        <v>191</v>
      </c>
      <c r="D54" s="77" t="s">
        <v>48</v>
      </c>
      <c r="E54" s="21" t="s">
        <v>46</v>
      </c>
      <c r="F54" s="91"/>
      <c r="G54" s="91">
        <f t="shared" si="20"/>
        <v>0</v>
      </c>
      <c r="H54" s="118">
        <v>6364</v>
      </c>
      <c r="I54" s="91">
        <v>0.1</v>
      </c>
      <c r="J54" s="91">
        <v>0.3</v>
      </c>
      <c r="K54" s="91">
        <v>7.0000000000000007E-2</v>
      </c>
      <c r="L54" s="91">
        <v>0.4</v>
      </c>
      <c r="M54" s="106">
        <f t="shared" si="22"/>
        <v>11900.68</v>
      </c>
      <c r="N54" s="107">
        <f t="shared" si="21"/>
        <v>11901</v>
      </c>
      <c r="O54" s="91">
        <v>1.2</v>
      </c>
      <c r="P54" s="108">
        <f t="shared" si="8"/>
        <v>14281.2</v>
      </c>
      <c r="Q54" s="91">
        <f t="shared" si="9"/>
        <v>0</v>
      </c>
      <c r="R54" s="91"/>
      <c r="S54" s="91"/>
      <c r="T54" s="91"/>
      <c r="U54" s="91"/>
      <c r="V54" s="91">
        <f t="shared" si="16"/>
        <v>0</v>
      </c>
      <c r="W54" s="91"/>
      <c r="X54" s="91">
        <f t="shared" si="17"/>
        <v>0</v>
      </c>
      <c r="Y54" s="91"/>
      <c r="Z54" s="91">
        <f t="shared" si="11"/>
        <v>0</v>
      </c>
      <c r="AA54" s="91"/>
      <c r="AB54" s="91">
        <f t="shared" si="12"/>
        <v>0</v>
      </c>
      <c r="AC54" s="97">
        <f t="shared" si="18"/>
        <v>0</v>
      </c>
      <c r="AD54" s="103">
        <f t="shared" si="19"/>
        <v>0</v>
      </c>
      <c r="AE54" s="19"/>
      <c r="AG54" s="13"/>
      <c r="AH54" s="13"/>
      <c r="AI54" s="13"/>
      <c r="AJ54" s="19"/>
      <c r="AK54" s="19"/>
      <c r="AL54" s="19"/>
      <c r="AM54" s="19"/>
      <c r="AO54" s="13"/>
      <c r="AP54" s="13"/>
      <c r="AQ54" s="14"/>
      <c r="AR54" s="13"/>
      <c r="AS54" s="13"/>
      <c r="AT54" s="13"/>
      <c r="AU54" s="13"/>
      <c r="AV54" s="13"/>
      <c r="AW54" s="13"/>
      <c r="AX54" s="13"/>
      <c r="AY54" s="14"/>
      <c r="AZ54" s="19"/>
      <c r="BB54" s="13"/>
      <c r="BC54" s="13"/>
      <c r="BD54" s="14"/>
      <c r="BE54" s="13"/>
      <c r="BF54" s="13"/>
      <c r="BG54" s="13"/>
      <c r="BH54" s="13"/>
      <c r="BI54" s="13"/>
      <c r="BJ54" s="13"/>
      <c r="BK54" s="13"/>
      <c r="BL54" s="14"/>
      <c r="BM54" s="19"/>
    </row>
    <row r="55" spans="1:65" x14ac:dyDescent="0.2">
      <c r="A55" s="65"/>
      <c r="B55" s="81" t="s">
        <v>73</v>
      </c>
      <c r="C55" s="78" t="s">
        <v>167</v>
      </c>
      <c r="D55" s="77" t="s">
        <v>48</v>
      </c>
      <c r="E55" s="21" t="s">
        <v>46</v>
      </c>
      <c r="F55" s="91"/>
      <c r="G55" s="91">
        <f t="shared" si="20"/>
        <v>0</v>
      </c>
      <c r="H55" s="118">
        <v>6364</v>
      </c>
      <c r="I55" s="91">
        <v>0.1</v>
      </c>
      <c r="J55" s="91">
        <v>0.1</v>
      </c>
      <c r="K55" s="91">
        <v>7.0000000000000007E-2</v>
      </c>
      <c r="L55" s="91">
        <v>0.4</v>
      </c>
      <c r="M55" s="106">
        <f t="shared" si="22"/>
        <v>10627.880000000003</v>
      </c>
      <c r="N55" s="107">
        <f t="shared" si="21"/>
        <v>10628</v>
      </c>
      <c r="O55" s="91">
        <v>1.2</v>
      </c>
      <c r="P55" s="108">
        <f t="shared" si="8"/>
        <v>12753.6</v>
      </c>
      <c r="Q55" s="91">
        <f t="shared" si="9"/>
        <v>0</v>
      </c>
      <c r="R55" s="91"/>
      <c r="S55" s="91"/>
      <c r="T55" s="91"/>
      <c r="U55" s="91"/>
      <c r="V55" s="91">
        <f t="shared" si="16"/>
        <v>0</v>
      </c>
      <c r="W55" s="91"/>
      <c r="X55" s="91">
        <f t="shared" si="17"/>
        <v>0</v>
      </c>
      <c r="Y55" s="91"/>
      <c r="Z55" s="91">
        <f t="shared" si="11"/>
        <v>0</v>
      </c>
      <c r="AA55" s="91"/>
      <c r="AB55" s="91">
        <f t="shared" si="12"/>
        <v>0</v>
      </c>
      <c r="AC55" s="97">
        <f t="shared" si="18"/>
        <v>0</v>
      </c>
      <c r="AD55" s="103">
        <f t="shared" si="19"/>
        <v>0</v>
      </c>
      <c r="AE55" s="19"/>
      <c r="AG55" s="13"/>
      <c r="AH55" s="13"/>
      <c r="AI55" s="13"/>
      <c r="AJ55" s="19"/>
      <c r="AK55" s="19"/>
      <c r="AL55" s="19"/>
      <c r="AM55" s="19"/>
      <c r="AO55" s="13"/>
      <c r="AP55" s="13"/>
      <c r="AQ55" s="14"/>
      <c r="AR55" s="13"/>
      <c r="AS55" s="13"/>
      <c r="AT55" s="13"/>
      <c r="AU55" s="13"/>
      <c r="AV55" s="13"/>
      <c r="AW55" s="13"/>
      <c r="AX55" s="13"/>
      <c r="AY55" s="14"/>
      <c r="AZ55" s="19"/>
      <c r="BB55" s="13"/>
      <c r="BC55" s="13"/>
      <c r="BD55" s="14"/>
      <c r="BE55" s="13"/>
      <c r="BF55" s="13"/>
      <c r="BG55" s="13"/>
      <c r="BH55" s="13"/>
      <c r="BI55" s="13"/>
      <c r="BJ55" s="13"/>
      <c r="BK55" s="13"/>
      <c r="BL55" s="14"/>
      <c r="BM55" s="19"/>
    </row>
    <row r="56" spans="1:65" x14ac:dyDescent="0.2">
      <c r="A56" s="65"/>
      <c r="B56" s="81" t="s">
        <v>73</v>
      </c>
      <c r="C56" s="20" t="s">
        <v>192</v>
      </c>
      <c r="D56" s="77" t="s">
        <v>48</v>
      </c>
      <c r="E56" s="21" t="s">
        <v>47</v>
      </c>
      <c r="F56" s="91"/>
      <c r="G56" s="91">
        <f t="shared" si="20"/>
        <v>0</v>
      </c>
      <c r="H56" s="118">
        <v>6364</v>
      </c>
      <c r="I56" s="91">
        <v>0.1</v>
      </c>
      <c r="J56" s="91">
        <v>0.3</v>
      </c>
      <c r="K56" s="91">
        <v>7.0000000000000007E-2</v>
      </c>
      <c r="L56" s="91">
        <v>0.8</v>
      </c>
      <c r="M56" s="106">
        <f t="shared" si="22"/>
        <v>14446.280000000002</v>
      </c>
      <c r="N56" s="107">
        <f t="shared" si="21"/>
        <v>14446</v>
      </c>
      <c r="O56" s="91">
        <v>1.2</v>
      </c>
      <c r="P56" s="108">
        <f t="shared" si="8"/>
        <v>17335.2</v>
      </c>
      <c r="Q56" s="91">
        <f t="shared" si="9"/>
        <v>0</v>
      </c>
      <c r="R56" s="91"/>
      <c r="S56" s="91"/>
      <c r="T56" s="91"/>
      <c r="U56" s="91"/>
      <c r="V56" s="91">
        <f t="shared" si="16"/>
        <v>0</v>
      </c>
      <c r="W56" s="91"/>
      <c r="X56" s="91">
        <f t="shared" si="17"/>
        <v>0</v>
      </c>
      <c r="Y56" s="91"/>
      <c r="Z56" s="91">
        <f t="shared" si="11"/>
        <v>0</v>
      </c>
      <c r="AA56" s="91"/>
      <c r="AB56" s="91">
        <f t="shared" si="12"/>
        <v>0</v>
      </c>
      <c r="AC56" s="97">
        <f t="shared" si="18"/>
        <v>0</v>
      </c>
      <c r="AD56" s="103">
        <f t="shared" si="19"/>
        <v>0</v>
      </c>
      <c r="AE56" s="19"/>
      <c r="AG56" s="13"/>
      <c r="AH56" s="13"/>
      <c r="AI56" s="13"/>
      <c r="AJ56" s="19"/>
      <c r="AK56" s="19"/>
      <c r="AL56" s="19"/>
      <c r="AM56" s="19"/>
      <c r="AO56" s="13"/>
      <c r="AP56" s="13"/>
      <c r="AQ56" s="14"/>
      <c r="AR56" s="13"/>
      <c r="AS56" s="13"/>
      <c r="AT56" s="13"/>
      <c r="AU56" s="13"/>
      <c r="AV56" s="13"/>
      <c r="AW56" s="13"/>
      <c r="AX56" s="13"/>
      <c r="AY56" s="14"/>
      <c r="AZ56" s="19"/>
      <c r="BB56" s="13"/>
      <c r="BC56" s="13"/>
      <c r="BD56" s="14"/>
      <c r="BE56" s="13"/>
      <c r="BF56" s="13"/>
      <c r="BG56" s="13"/>
      <c r="BH56" s="13"/>
      <c r="BI56" s="13"/>
      <c r="BJ56" s="13"/>
      <c r="BK56" s="13"/>
      <c r="BL56" s="14"/>
      <c r="BM56" s="19"/>
    </row>
    <row r="57" spans="1:65" x14ac:dyDescent="0.2">
      <c r="A57" s="65"/>
      <c r="B57" s="81" t="s">
        <v>73</v>
      </c>
      <c r="C57" s="20" t="s">
        <v>193</v>
      </c>
      <c r="D57" s="77" t="s">
        <v>48</v>
      </c>
      <c r="E57" s="21" t="s">
        <v>47</v>
      </c>
      <c r="F57" s="91"/>
      <c r="G57" s="91">
        <f t="shared" si="20"/>
        <v>0</v>
      </c>
      <c r="H57" s="118">
        <v>6364</v>
      </c>
      <c r="I57" s="91">
        <v>0.1</v>
      </c>
      <c r="J57" s="91">
        <v>0.3</v>
      </c>
      <c r="K57" s="91">
        <v>7.0000000000000007E-2</v>
      </c>
      <c r="L57" s="91">
        <v>0.8</v>
      </c>
      <c r="M57" s="106">
        <f t="shared" si="22"/>
        <v>14446.280000000002</v>
      </c>
      <c r="N57" s="107">
        <f t="shared" si="21"/>
        <v>14446</v>
      </c>
      <c r="O57" s="91">
        <v>1.2</v>
      </c>
      <c r="P57" s="108">
        <f t="shared" si="8"/>
        <v>17335.2</v>
      </c>
      <c r="Q57" s="91">
        <f t="shared" si="9"/>
        <v>0</v>
      </c>
      <c r="R57" s="91"/>
      <c r="S57" s="91"/>
      <c r="T57" s="91"/>
      <c r="U57" s="91"/>
      <c r="V57" s="91">
        <f t="shared" si="16"/>
        <v>0</v>
      </c>
      <c r="W57" s="91"/>
      <c r="X57" s="91">
        <f t="shared" si="17"/>
        <v>0</v>
      </c>
      <c r="Y57" s="91"/>
      <c r="Z57" s="91">
        <f t="shared" si="11"/>
        <v>0</v>
      </c>
      <c r="AA57" s="91"/>
      <c r="AB57" s="91">
        <f t="shared" si="12"/>
        <v>0</v>
      </c>
      <c r="AC57" s="97">
        <v>0</v>
      </c>
      <c r="AD57" s="103">
        <v>0</v>
      </c>
      <c r="AE57" s="19"/>
      <c r="AG57" s="13"/>
      <c r="AH57" s="13"/>
      <c r="AI57" s="13"/>
      <c r="AJ57" s="19"/>
      <c r="AK57" s="19"/>
      <c r="AL57" s="19"/>
      <c r="AM57" s="19"/>
      <c r="AO57" s="13"/>
      <c r="AP57" s="13"/>
      <c r="AQ57" s="14"/>
      <c r="AR57" s="13"/>
      <c r="AS57" s="13"/>
      <c r="AT57" s="13"/>
      <c r="AU57" s="13"/>
      <c r="AV57" s="13"/>
      <c r="AW57" s="13"/>
      <c r="AX57" s="13"/>
      <c r="AY57" s="14"/>
      <c r="AZ57" s="19"/>
      <c r="BB57" s="13"/>
      <c r="BC57" s="13"/>
      <c r="BD57" s="14"/>
      <c r="BE57" s="13"/>
      <c r="BF57" s="13"/>
      <c r="BG57" s="13"/>
      <c r="BH57" s="13"/>
      <c r="BI57" s="13"/>
      <c r="BJ57" s="13"/>
      <c r="BK57" s="13"/>
      <c r="BL57" s="14"/>
      <c r="BM57" s="19"/>
    </row>
    <row r="58" spans="1:65" x14ac:dyDescent="0.2">
      <c r="A58" s="65"/>
      <c r="B58" s="81" t="s">
        <v>73</v>
      </c>
      <c r="C58" s="20" t="s">
        <v>194</v>
      </c>
      <c r="D58" s="77" t="s">
        <v>48</v>
      </c>
      <c r="E58" s="21" t="s">
        <v>125</v>
      </c>
      <c r="F58" s="91"/>
      <c r="G58" s="91">
        <f t="shared" si="20"/>
        <v>0</v>
      </c>
      <c r="H58" s="118">
        <v>6364</v>
      </c>
      <c r="I58" s="91">
        <v>0.1</v>
      </c>
      <c r="J58" s="91">
        <v>0.3</v>
      </c>
      <c r="K58" s="91">
        <v>7.0000000000000007E-2</v>
      </c>
      <c r="L58" s="91"/>
      <c r="M58" s="106">
        <f t="shared" si="22"/>
        <v>9355.0800000000017</v>
      </c>
      <c r="N58" s="107">
        <f t="shared" si="21"/>
        <v>9355</v>
      </c>
      <c r="O58" s="91">
        <v>1.2</v>
      </c>
      <c r="P58" s="108">
        <f t="shared" si="8"/>
        <v>11226</v>
      </c>
      <c r="Q58" s="91">
        <f t="shared" si="9"/>
        <v>0</v>
      </c>
      <c r="R58" s="91"/>
      <c r="S58" s="91"/>
      <c r="T58" s="91"/>
      <c r="U58" s="91"/>
      <c r="V58" s="91">
        <f t="shared" si="16"/>
        <v>0</v>
      </c>
      <c r="W58" s="91"/>
      <c r="X58" s="91">
        <f t="shared" si="17"/>
        <v>0</v>
      </c>
      <c r="Y58" s="91"/>
      <c r="Z58" s="91">
        <f t="shared" si="11"/>
        <v>0</v>
      </c>
      <c r="AA58" s="91"/>
      <c r="AB58" s="91">
        <f t="shared" si="12"/>
        <v>0</v>
      </c>
      <c r="AC58" s="97">
        <f t="shared" ref="AC58:AC66" si="23">W58+Y58+AA58</f>
        <v>0</v>
      </c>
      <c r="AD58" s="103">
        <f t="shared" ref="AD58:AD66" si="24">X58+Z58+AB58</f>
        <v>0</v>
      </c>
      <c r="AE58" s="19"/>
      <c r="AG58" s="13"/>
      <c r="AH58" s="13"/>
      <c r="AI58" s="13"/>
      <c r="AJ58" s="19"/>
      <c r="AK58" s="19"/>
      <c r="AL58" s="19"/>
      <c r="AM58" s="19"/>
      <c r="AO58" s="13"/>
      <c r="AP58" s="13"/>
      <c r="AQ58" s="14"/>
      <c r="AR58" s="13"/>
      <c r="AS58" s="13"/>
      <c r="AT58" s="13"/>
      <c r="AU58" s="13"/>
      <c r="AV58" s="13"/>
      <c r="AW58" s="13"/>
      <c r="AX58" s="13"/>
      <c r="AY58" s="14"/>
      <c r="AZ58" s="19"/>
      <c r="BB58" s="13"/>
      <c r="BC58" s="13"/>
      <c r="BD58" s="14"/>
      <c r="BE58" s="13"/>
      <c r="BF58" s="13"/>
      <c r="BG58" s="13"/>
      <c r="BH58" s="13"/>
      <c r="BI58" s="13"/>
      <c r="BJ58" s="13"/>
      <c r="BK58" s="13"/>
      <c r="BL58" s="14"/>
      <c r="BM58" s="19"/>
    </row>
    <row r="59" spans="1:65" x14ac:dyDescent="0.2">
      <c r="A59" s="65"/>
      <c r="B59" s="81" t="s">
        <v>73</v>
      </c>
      <c r="C59" s="20" t="s">
        <v>195</v>
      </c>
      <c r="D59" s="77" t="s">
        <v>48</v>
      </c>
      <c r="E59" s="21" t="s">
        <v>125</v>
      </c>
      <c r="F59" s="91"/>
      <c r="G59" s="91">
        <f t="shared" si="20"/>
        <v>0</v>
      </c>
      <c r="H59" s="118">
        <v>6364</v>
      </c>
      <c r="I59" s="91">
        <v>0.1</v>
      </c>
      <c r="J59" s="91">
        <v>0.1</v>
      </c>
      <c r="K59" s="91">
        <v>7.0000000000000007E-2</v>
      </c>
      <c r="L59" s="91"/>
      <c r="M59" s="106">
        <f t="shared" si="22"/>
        <v>8082.2800000000016</v>
      </c>
      <c r="N59" s="107">
        <f t="shared" si="21"/>
        <v>8082</v>
      </c>
      <c r="O59" s="91">
        <v>1.2</v>
      </c>
      <c r="P59" s="108">
        <f t="shared" si="8"/>
        <v>9698.4</v>
      </c>
      <c r="Q59" s="91">
        <f t="shared" si="9"/>
        <v>0</v>
      </c>
      <c r="R59" s="91"/>
      <c r="S59" s="91"/>
      <c r="T59" s="91"/>
      <c r="U59" s="91"/>
      <c r="V59" s="91">
        <f t="shared" si="16"/>
        <v>0</v>
      </c>
      <c r="W59" s="91"/>
      <c r="X59" s="91">
        <f t="shared" si="17"/>
        <v>0</v>
      </c>
      <c r="Y59" s="91"/>
      <c r="Z59" s="91">
        <f t="shared" si="11"/>
        <v>0</v>
      </c>
      <c r="AA59" s="91"/>
      <c r="AB59" s="91">
        <f t="shared" si="12"/>
        <v>0</v>
      </c>
      <c r="AC59" s="97">
        <f t="shared" si="23"/>
        <v>0</v>
      </c>
      <c r="AD59" s="103">
        <f t="shared" si="24"/>
        <v>0</v>
      </c>
      <c r="AE59" s="19"/>
      <c r="AG59" s="13"/>
      <c r="AH59" s="13"/>
      <c r="AI59" s="13"/>
      <c r="AJ59" s="19"/>
      <c r="AK59" s="19"/>
      <c r="AL59" s="19"/>
      <c r="AM59" s="19"/>
      <c r="AO59" s="13"/>
      <c r="AP59" s="13"/>
      <c r="AQ59" s="14"/>
      <c r="AR59" s="13"/>
      <c r="AS59" s="13"/>
      <c r="AT59" s="13"/>
      <c r="AU59" s="13"/>
      <c r="AV59" s="13"/>
      <c r="AW59" s="13"/>
      <c r="AX59" s="13"/>
      <c r="AY59" s="14"/>
      <c r="AZ59" s="19"/>
      <c r="BB59" s="13"/>
      <c r="BC59" s="13"/>
      <c r="BD59" s="14"/>
      <c r="BE59" s="13"/>
      <c r="BF59" s="13"/>
      <c r="BG59" s="13"/>
      <c r="BH59" s="13"/>
      <c r="BI59" s="13"/>
      <c r="BJ59" s="13"/>
      <c r="BK59" s="13"/>
      <c r="BL59" s="14"/>
      <c r="BM59" s="19"/>
    </row>
    <row r="60" spans="1:65" x14ac:dyDescent="0.2">
      <c r="A60" s="65"/>
      <c r="B60" s="81" t="s">
        <v>73</v>
      </c>
      <c r="C60" s="20" t="s">
        <v>196</v>
      </c>
      <c r="D60" s="77" t="s">
        <v>48</v>
      </c>
      <c r="E60" s="21" t="s">
        <v>46</v>
      </c>
      <c r="F60" s="91"/>
      <c r="G60" s="91">
        <f t="shared" si="20"/>
        <v>0</v>
      </c>
      <c r="H60" s="118">
        <v>6364</v>
      </c>
      <c r="I60" s="91">
        <v>0.1</v>
      </c>
      <c r="J60" s="91">
        <v>0.3</v>
      </c>
      <c r="K60" s="91">
        <v>7.0000000000000007E-2</v>
      </c>
      <c r="L60" s="91">
        <v>0.4</v>
      </c>
      <c r="M60" s="106">
        <f t="shared" si="22"/>
        <v>11900.68</v>
      </c>
      <c r="N60" s="107">
        <f t="shared" si="21"/>
        <v>11901</v>
      </c>
      <c r="O60" s="91">
        <v>1.2</v>
      </c>
      <c r="P60" s="108">
        <f t="shared" si="8"/>
        <v>14281.2</v>
      </c>
      <c r="Q60" s="91">
        <f t="shared" si="9"/>
        <v>0</v>
      </c>
      <c r="R60" s="91"/>
      <c r="S60" s="91"/>
      <c r="T60" s="91"/>
      <c r="U60" s="91"/>
      <c r="V60" s="91">
        <f t="shared" si="16"/>
        <v>0</v>
      </c>
      <c r="W60" s="91"/>
      <c r="X60" s="91">
        <f t="shared" si="17"/>
        <v>0</v>
      </c>
      <c r="Y60" s="91"/>
      <c r="Z60" s="91">
        <f t="shared" si="11"/>
        <v>0</v>
      </c>
      <c r="AA60" s="91"/>
      <c r="AB60" s="91">
        <f t="shared" si="12"/>
        <v>0</v>
      </c>
      <c r="AC60" s="97">
        <f t="shared" si="23"/>
        <v>0</v>
      </c>
      <c r="AD60" s="103">
        <f t="shared" si="24"/>
        <v>0</v>
      </c>
      <c r="AE60" s="19"/>
      <c r="AG60" s="13"/>
      <c r="AH60" s="13"/>
      <c r="AI60" s="13"/>
      <c r="AJ60" s="19"/>
      <c r="AK60" s="19"/>
      <c r="AL60" s="19"/>
      <c r="AM60" s="19"/>
      <c r="AO60" s="13"/>
      <c r="AP60" s="13"/>
      <c r="AQ60" s="14"/>
      <c r="AR60" s="13"/>
      <c r="AS60" s="13"/>
      <c r="AT60" s="13"/>
      <c r="AU60" s="13"/>
      <c r="AV60" s="13"/>
      <c r="AW60" s="13"/>
      <c r="AX60" s="13"/>
      <c r="AY60" s="14"/>
      <c r="AZ60" s="19"/>
      <c r="BB60" s="13"/>
      <c r="BC60" s="13"/>
      <c r="BD60" s="14"/>
      <c r="BE60" s="13"/>
      <c r="BF60" s="13"/>
      <c r="BG60" s="13"/>
      <c r="BH60" s="13"/>
      <c r="BI60" s="13"/>
      <c r="BJ60" s="13"/>
      <c r="BK60" s="13"/>
      <c r="BL60" s="14"/>
      <c r="BM60" s="19"/>
    </row>
    <row r="61" spans="1:65" x14ac:dyDescent="0.2">
      <c r="A61" s="65"/>
      <c r="B61" s="81"/>
      <c r="C61" s="20" t="s">
        <v>197</v>
      </c>
      <c r="D61" s="77" t="s">
        <v>48</v>
      </c>
      <c r="E61" s="21" t="s">
        <v>125</v>
      </c>
      <c r="F61" s="91"/>
      <c r="G61" s="91">
        <f t="shared" si="20"/>
        <v>0</v>
      </c>
      <c r="H61" s="118">
        <v>6364</v>
      </c>
      <c r="I61" s="91">
        <v>0</v>
      </c>
      <c r="J61" s="91">
        <v>0.1</v>
      </c>
      <c r="K61" s="91">
        <v>7.0000000000000007E-2</v>
      </c>
      <c r="L61" s="91"/>
      <c r="M61" s="106">
        <f t="shared" si="22"/>
        <v>7445.880000000001</v>
      </c>
      <c r="N61" s="107">
        <f t="shared" si="21"/>
        <v>7446</v>
      </c>
      <c r="O61" s="91">
        <v>1.2</v>
      </c>
      <c r="P61" s="108">
        <f t="shared" si="8"/>
        <v>8935.2000000000007</v>
      </c>
      <c r="Q61" s="91">
        <f t="shared" si="9"/>
        <v>0</v>
      </c>
      <c r="R61" s="91"/>
      <c r="S61" s="91"/>
      <c r="T61" s="91"/>
      <c r="U61" s="91"/>
      <c r="V61" s="91">
        <f t="shared" si="16"/>
        <v>0</v>
      </c>
      <c r="W61" s="91"/>
      <c r="X61" s="91">
        <f t="shared" si="17"/>
        <v>0</v>
      </c>
      <c r="Y61" s="91"/>
      <c r="Z61" s="91">
        <f t="shared" si="11"/>
        <v>0</v>
      </c>
      <c r="AA61" s="91"/>
      <c r="AB61" s="91">
        <f t="shared" si="12"/>
        <v>0</v>
      </c>
      <c r="AC61" s="97">
        <f t="shared" si="23"/>
        <v>0</v>
      </c>
      <c r="AD61" s="103">
        <f t="shared" si="24"/>
        <v>0</v>
      </c>
      <c r="AE61" s="19"/>
      <c r="AG61" s="13"/>
      <c r="AH61" s="13"/>
      <c r="AI61" s="13"/>
      <c r="AJ61" s="19"/>
      <c r="AK61" s="19"/>
      <c r="AL61" s="19"/>
      <c r="AM61" s="19"/>
      <c r="AO61" s="13"/>
      <c r="AP61" s="13"/>
      <c r="AQ61" s="14"/>
      <c r="AR61" s="13"/>
      <c r="AS61" s="13"/>
      <c r="AT61" s="13"/>
      <c r="AU61" s="13"/>
      <c r="AV61" s="13"/>
      <c r="AW61" s="13"/>
      <c r="AX61" s="13"/>
      <c r="AY61" s="14"/>
      <c r="AZ61" s="19"/>
      <c r="BB61" s="13"/>
      <c r="BC61" s="13"/>
      <c r="BD61" s="14"/>
      <c r="BE61" s="13"/>
      <c r="BF61" s="13"/>
      <c r="BG61" s="13"/>
      <c r="BH61" s="13"/>
      <c r="BI61" s="13"/>
      <c r="BJ61" s="13"/>
      <c r="BK61" s="13"/>
      <c r="BL61" s="14"/>
      <c r="BM61" s="19"/>
    </row>
    <row r="62" spans="1:65" x14ac:dyDescent="0.2">
      <c r="A62" s="65"/>
      <c r="B62" s="81" t="s">
        <v>73</v>
      </c>
      <c r="C62" s="20" t="s">
        <v>198</v>
      </c>
      <c r="D62" s="77" t="s">
        <v>48</v>
      </c>
      <c r="E62" s="21" t="s">
        <v>125</v>
      </c>
      <c r="F62" s="91"/>
      <c r="G62" s="91">
        <f t="shared" si="20"/>
        <v>0</v>
      </c>
      <c r="H62" s="118">
        <v>6364</v>
      </c>
      <c r="I62" s="91">
        <v>0.1</v>
      </c>
      <c r="J62" s="91">
        <v>0.3</v>
      </c>
      <c r="K62" s="91">
        <v>7.0000000000000007E-2</v>
      </c>
      <c r="L62" s="91"/>
      <c r="M62" s="106">
        <f t="shared" si="22"/>
        <v>9355.0800000000017</v>
      </c>
      <c r="N62" s="107">
        <f t="shared" si="21"/>
        <v>9355</v>
      </c>
      <c r="O62" s="91">
        <v>1.2</v>
      </c>
      <c r="P62" s="108">
        <f t="shared" si="8"/>
        <v>11226</v>
      </c>
      <c r="Q62" s="91">
        <f t="shared" si="9"/>
        <v>0</v>
      </c>
      <c r="R62" s="91"/>
      <c r="S62" s="91"/>
      <c r="T62" s="91"/>
      <c r="U62" s="91"/>
      <c r="V62" s="91">
        <f t="shared" si="16"/>
        <v>0</v>
      </c>
      <c r="W62" s="91"/>
      <c r="X62" s="91">
        <f t="shared" si="17"/>
        <v>0</v>
      </c>
      <c r="Y62" s="91"/>
      <c r="Z62" s="91">
        <f t="shared" si="11"/>
        <v>0</v>
      </c>
      <c r="AA62" s="91"/>
      <c r="AB62" s="91">
        <f t="shared" si="12"/>
        <v>0</v>
      </c>
      <c r="AC62" s="97">
        <f t="shared" si="23"/>
        <v>0</v>
      </c>
      <c r="AD62" s="103">
        <f t="shared" si="24"/>
        <v>0</v>
      </c>
      <c r="AE62" s="19"/>
      <c r="AG62" s="13"/>
      <c r="AH62" s="13"/>
      <c r="AI62" s="13"/>
      <c r="AJ62" s="19"/>
      <c r="AK62" s="19"/>
      <c r="AL62" s="19"/>
      <c r="AM62" s="19"/>
      <c r="AO62" s="13"/>
      <c r="AP62" s="13"/>
      <c r="AQ62" s="14"/>
      <c r="AR62" s="13"/>
      <c r="AS62" s="13"/>
      <c r="AT62" s="13"/>
      <c r="AU62" s="13"/>
      <c r="AV62" s="13"/>
      <c r="AW62" s="13"/>
      <c r="AX62" s="13"/>
      <c r="AY62" s="14"/>
      <c r="AZ62" s="19"/>
      <c r="BB62" s="13"/>
      <c r="BC62" s="13"/>
      <c r="BD62" s="14"/>
      <c r="BE62" s="13"/>
      <c r="BF62" s="13"/>
      <c r="BG62" s="13"/>
      <c r="BH62" s="13"/>
      <c r="BI62" s="13"/>
      <c r="BJ62" s="13"/>
      <c r="BK62" s="13"/>
      <c r="BL62" s="14"/>
      <c r="BM62" s="19"/>
    </row>
    <row r="63" spans="1:65" x14ac:dyDescent="0.2">
      <c r="A63" s="65"/>
      <c r="B63" s="83" t="s">
        <v>73</v>
      </c>
      <c r="C63" s="20" t="s">
        <v>199</v>
      </c>
      <c r="D63" s="77" t="s">
        <v>48</v>
      </c>
      <c r="E63" s="21" t="s">
        <v>47</v>
      </c>
      <c r="F63" s="91"/>
      <c r="G63" s="91">
        <f t="shared" si="20"/>
        <v>0</v>
      </c>
      <c r="H63" s="118">
        <v>6364</v>
      </c>
      <c r="I63" s="91">
        <v>0.1</v>
      </c>
      <c r="J63" s="91">
        <v>0.3</v>
      </c>
      <c r="K63" s="91">
        <v>7.0000000000000007E-2</v>
      </c>
      <c r="L63" s="91">
        <v>0.8</v>
      </c>
      <c r="M63" s="106">
        <f t="shared" si="22"/>
        <v>14446.280000000002</v>
      </c>
      <c r="N63" s="107">
        <f t="shared" si="21"/>
        <v>14446</v>
      </c>
      <c r="O63" s="91">
        <v>1.2</v>
      </c>
      <c r="P63" s="108">
        <f t="shared" si="8"/>
        <v>17335.2</v>
      </c>
      <c r="Q63" s="91">
        <f t="shared" si="9"/>
        <v>0</v>
      </c>
      <c r="R63" s="91"/>
      <c r="S63" s="91"/>
      <c r="T63" s="91"/>
      <c r="U63" s="91"/>
      <c r="V63" s="91">
        <f t="shared" si="16"/>
        <v>0</v>
      </c>
      <c r="W63" s="91"/>
      <c r="X63" s="91">
        <f t="shared" si="17"/>
        <v>0</v>
      </c>
      <c r="Y63" s="91"/>
      <c r="Z63" s="91">
        <f t="shared" si="11"/>
        <v>0</v>
      </c>
      <c r="AA63" s="91"/>
      <c r="AB63" s="91">
        <f t="shared" si="12"/>
        <v>0</v>
      </c>
      <c r="AC63" s="97">
        <f t="shared" si="23"/>
        <v>0</v>
      </c>
      <c r="AD63" s="103">
        <f t="shared" si="24"/>
        <v>0</v>
      </c>
      <c r="AE63" s="19"/>
      <c r="AG63" s="13"/>
      <c r="AH63" s="13"/>
      <c r="AI63" s="13"/>
      <c r="AJ63" s="19"/>
      <c r="AK63" s="19"/>
      <c r="AL63" s="19"/>
      <c r="AM63" s="19"/>
      <c r="AO63" s="13"/>
      <c r="AP63" s="13"/>
      <c r="AQ63" s="14"/>
      <c r="AR63" s="13"/>
      <c r="AS63" s="13"/>
      <c r="AT63" s="13"/>
      <c r="AU63" s="13"/>
      <c r="AV63" s="13"/>
      <c r="AW63" s="13"/>
      <c r="AX63" s="13"/>
      <c r="AY63" s="14"/>
      <c r="AZ63" s="19"/>
      <c r="BB63" s="13"/>
      <c r="BC63" s="13"/>
      <c r="BD63" s="14"/>
      <c r="BE63" s="13"/>
      <c r="BF63" s="13"/>
      <c r="BG63" s="13"/>
      <c r="BH63" s="13"/>
      <c r="BI63" s="13"/>
      <c r="BJ63" s="13"/>
      <c r="BK63" s="13"/>
      <c r="BL63" s="14"/>
      <c r="BM63" s="19"/>
    </row>
    <row r="64" spans="1:65" x14ac:dyDescent="0.2">
      <c r="A64" s="78"/>
      <c r="B64" s="81" t="s">
        <v>73</v>
      </c>
      <c r="C64" s="20" t="s">
        <v>200</v>
      </c>
      <c r="D64" s="77" t="s">
        <v>48</v>
      </c>
      <c r="E64" s="21" t="s">
        <v>46</v>
      </c>
      <c r="F64" s="91"/>
      <c r="G64" s="91">
        <f t="shared" si="20"/>
        <v>0</v>
      </c>
      <c r="H64" s="118">
        <v>6364</v>
      </c>
      <c r="I64" s="91">
        <v>0.1</v>
      </c>
      <c r="J64" s="91">
        <v>0.3</v>
      </c>
      <c r="K64" s="91">
        <v>7.0000000000000007E-2</v>
      </c>
      <c r="L64" s="91">
        <v>0.4</v>
      </c>
      <c r="M64" s="106">
        <f t="shared" si="22"/>
        <v>11900.68</v>
      </c>
      <c r="N64" s="107">
        <f t="shared" si="21"/>
        <v>11901</v>
      </c>
      <c r="O64" s="91">
        <v>1.2</v>
      </c>
      <c r="P64" s="108">
        <f t="shared" si="8"/>
        <v>14281.2</v>
      </c>
      <c r="Q64" s="91">
        <f t="shared" si="9"/>
        <v>0</v>
      </c>
      <c r="R64" s="91"/>
      <c r="S64" s="91"/>
      <c r="T64" s="91"/>
      <c r="U64" s="91"/>
      <c r="V64" s="91">
        <f t="shared" si="16"/>
        <v>0</v>
      </c>
      <c r="W64" s="91"/>
      <c r="X64" s="91">
        <f t="shared" si="17"/>
        <v>0</v>
      </c>
      <c r="Y64" s="91"/>
      <c r="Z64" s="91">
        <f t="shared" si="11"/>
        <v>0</v>
      </c>
      <c r="AA64" s="91"/>
      <c r="AB64" s="91">
        <f t="shared" si="12"/>
        <v>0</v>
      </c>
      <c r="AC64" s="97">
        <f t="shared" si="23"/>
        <v>0</v>
      </c>
      <c r="AD64" s="103">
        <f t="shared" si="24"/>
        <v>0</v>
      </c>
      <c r="AE64" s="19"/>
      <c r="AG64" s="13"/>
      <c r="AH64" s="13"/>
      <c r="AI64" s="13"/>
      <c r="AJ64" s="19"/>
      <c r="AK64" s="19"/>
      <c r="AL64" s="19"/>
      <c r="AM64" s="19"/>
      <c r="AO64" s="13"/>
      <c r="AP64" s="13"/>
      <c r="AQ64" s="14"/>
      <c r="AR64" s="13"/>
      <c r="AS64" s="13"/>
      <c r="AT64" s="13"/>
      <c r="AU64" s="13"/>
      <c r="AV64" s="13"/>
      <c r="AW64" s="13"/>
      <c r="AX64" s="13"/>
      <c r="AY64" s="14"/>
      <c r="AZ64" s="19"/>
      <c r="BB64" s="13"/>
      <c r="BC64" s="13"/>
      <c r="BD64" s="14"/>
      <c r="BE64" s="13"/>
      <c r="BF64" s="13"/>
      <c r="BG64" s="13"/>
      <c r="BH64" s="13"/>
      <c r="BI64" s="13"/>
      <c r="BJ64" s="13"/>
      <c r="BK64" s="13"/>
      <c r="BL64" s="14"/>
      <c r="BM64" s="19"/>
    </row>
    <row r="65" spans="1:65" x14ac:dyDescent="0.2">
      <c r="A65" s="65"/>
      <c r="B65" s="81" t="s">
        <v>76</v>
      </c>
      <c r="C65" s="20" t="s">
        <v>162</v>
      </c>
      <c r="D65" s="77" t="s">
        <v>48</v>
      </c>
      <c r="E65" s="21" t="s">
        <v>125</v>
      </c>
      <c r="F65" s="91"/>
      <c r="G65" s="91">
        <f t="shared" si="20"/>
        <v>0</v>
      </c>
      <c r="H65" s="118">
        <v>6364</v>
      </c>
      <c r="I65" s="91"/>
      <c r="J65" s="91">
        <v>0.2</v>
      </c>
      <c r="K65" s="91">
        <v>7.0000000000000007E-2</v>
      </c>
      <c r="L65" s="91"/>
      <c r="M65" s="106">
        <f t="shared" si="22"/>
        <v>8082.28</v>
      </c>
      <c r="N65" s="107">
        <f t="shared" si="21"/>
        <v>8082</v>
      </c>
      <c r="O65" s="91">
        <v>1.2</v>
      </c>
      <c r="P65" s="108">
        <f t="shared" si="8"/>
        <v>9698.4</v>
      </c>
      <c r="Q65" s="91">
        <f t="shared" si="9"/>
        <v>0</v>
      </c>
      <c r="R65" s="91"/>
      <c r="S65" s="91"/>
      <c r="T65" s="91"/>
      <c r="U65" s="91"/>
      <c r="V65" s="91">
        <f t="shared" si="16"/>
        <v>0</v>
      </c>
      <c r="W65" s="91"/>
      <c r="X65" s="91">
        <f t="shared" si="17"/>
        <v>0</v>
      </c>
      <c r="Y65" s="91"/>
      <c r="Z65" s="91">
        <f t="shared" si="11"/>
        <v>0</v>
      </c>
      <c r="AA65" s="91"/>
      <c r="AB65" s="91">
        <f t="shared" si="12"/>
        <v>0</v>
      </c>
      <c r="AC65" s="97">
        <f t="shared" si="23"/>
        <v>0</v>
      </c>
      <c r="AD65" s="103">
        <f t="shared" si="24"/>
        <v>0</v>
      </c>
      <c r="AE65" s="19"/>
      <c r="AG65" s="13"/>
      <c r="AH65" s="13"/>
      <c r="AI65" s="13"/>
      <c r="AJ65" s="19"/>
      <c r="AK65" s="19"/>
      <c r="AL65" s="19"/>
      <c r="AM65" s="19"/>
      <c r="AO65" s="13"/>
      <c r="AP65" s="13"/>
      <c r="AQ65" s="14"/>
      <c r="AR65" s="13"/>
      <c r="AS65" s="13"/>
      <c r="AT65" s="13"/>
      <c r="AU65" s="13"/>
      <c r="AV65" s="13"/>
      <c r="AW65" s="13"/>
      <c r="AX65" s="13"/>
      <c r="AY65" s="14"/>
      <c r="AZ65" s="19"/>
      <c r="BB65" s="13"/>
      <c r="BC65" s="13"/>
      <c r="BD65" s="14"/>
      <c r="BE65" s="13"/>
      <c r="BF65" s="13"/>
      <c r="BG65" s="13"/>
      <c r="BH65" s="13"/>
      <c r="BI65" s="13"/>
      <c r="BJ65" s="13"/>
      <c r="BK65" s="13"/>
      <c r="BL65" s="14"/>
      <c r="BM65" s="19"/>
    </row>
    <row r="66" spans="1:65" x14ac:dyDescent="0.2">
      <c r="A66" s="65"/>
      <c r="B66" s="83" t="s">
        <v>73</v>
      </c>
      <c r="C66" s="20" t="s">
        <v>201</v>
      </c>
      <c r="D66" s="77" t="s">
        <v>48</v>
      </c>
      <c r="E66" s="21" t="s">
        <v>46</v>
      </c>
      <c r="F66" s="91"/>
      <c r="G66" s="91">
        <f t="shared" si="20"/>
        <v>0</v>
      </c>
      <c r="H66" s="118">
        <v>6364</v>
      </c>
      <c r="I66" s="91">
        <v>0.1</v>
      </c>
      <c r="J66" s="91">
        <v>0.3</v>
      </c>
      <c r="K66" s="91">
        <v>7.0000000000000007E-2</v>
      </c>
      <c r="L66" s="91">
        <v>0.4</v>
      </c>
      <c r="M66" s="106">
        <f t="shared" si="22"/>
        <v>11900.68</v>
      </c>
      <c r="N66" s="107">
        <f t="shared" si="21"/>
        <v>11901</v>
      </c>
      <c r="O66" s="91">
        <v>1.2</v>
      </c>
      <c r="P66" s="108">
        <f t="shared" si="8"/>
        <v>14281.2</v>
      </c>
      <c r="Q66" s="91">
        <f t="shared" si="9"/>
        <v>0</v>
      </c>
      <c r="R66" s="91"/>
      <c r="S66" s="91"/>
      <c r="T66" s="91"/>
      <c r="U66" s="91"/>
      <c r="V66" s="91">
        <f t="shared" si="16"/>
        <v>0</v>
      </c>
      <c r="W66" s="91"/>
      <c r="X66" s="91">
        <f t="shared" si="17"/>
        <v>0</v>
      </c>
      <c r="Y66" s="91"/>
      <c r="Z66" s="91">
        <f t="shared" si="11"/>
        <v>0</v>
      </c>
      <c r="AA66" s="91"/>
      <c r="AB66" s="91">
        <f t="shared" si="12"/>
        <v>0</v>
      </c>
      <c r="AC66" s="97">
        <f t="shared" si="23"/>
        <v>0</v>
      </c>
      <c r="AD66" s="103">
        <f t="shared" si="24"/>
        <v>0</v>
      </c>
      <c r="AE66" s="19"/>
      <c r="AG66" s="13"/>
      <c r="AH66" s="13"/>
      <c r="AI66" s="13"/>
      <c r="AJ66" s="19"/>
      <c r="AK66" s="19"/>
      <c r="AL66" s="19"/>
      <c r="AM66" s="19"/>
      <c r="AO66" s="13"/>
      <c r="AP66" s="13"/>
      <c r="AQ66" s="14"/>
      <c r="AR66" s="13"/>
      <c r="AS66" s="13"/>
      <c r="AT66" s="13"/>
      <c r="AU66" s="13"/>
      <c r="AV66" s="13"/>
      <c r="AW66" s="13"/>
      <c r="AX66" s="13"/>
      <c r="AY66" s="14"/>
      <c r="AZ66" s="19"/>
      <c r="BB66" s="13"/>
      <c r="BC66" s="13"/>
      <c r="BD66" s="14"/>
      <c r="BE66" s="13"/>
      <c r="BF66" s="13"/>
      <c r="BG66" s="13"/>
      <c r="BH66" s="13"/>
      <c r="BI66" s="13"/>
      <c r="BJ66" s="13"/>
      <c r="BK66" s="13"/>
      <c r="BL66" s="14"/>
      <c r="BM66" s="19"/>
    </row>
    <row r="67" spans="1:65" x14ac:dyDescent="0.2">
      <c r="A67" s="65"/>
      <c r="B67" s="83" t="s">
        <v>73</v>
      </c>
      <c r="C67" s="20" t="s">
        <v>141</v>
      </c>
      <c r="D67" s="77" t="s">
        <v>48</v>
      </c>
      <c r="E67" s="21" t="s">
        <v>46</v>
      </c>
      <c r="F67" s="91"/>
      <c r="G67" s="91">
        <f t="shared" si="20"/>
        <v>0</v>
      </c>
      <c r="H67" s="118">
        <v>6364</v>
      </c>
      <c r="I67" s="91">
        <v>0.1</v>
      </c>
      <c r="J67" s="91">
        <v>0.2</v>
      </c>
      <c r="K67" s="91">
        <v>7.0000000000000007E-2</v>
      </c>
      <c r="L67" s="91">
        <v>0.4</v>
      </c>
      <c r="M67" s="106">
        <f>H67*(1+I67+J67+K67+L67)</f>
        <v>11264.28</v>
      </c>
      <c r="N67" s="107">
        <f t="shared" si="21"/>
        <v>11264</v>
      </c>
      <c r="O67" s="91">
        <v>1.2</v>
      </c>
      <c r="P67" s="108">
        <f t="shared" si="8"/>
        <v>13516.8</v>
      </c>
      <c r="Q67" s="91">
        <f t="shared" si="9"/>
        <v>0</v>
      </c>
      <c r="R67" s="91"/>
      <c r="S67" s="91"/>
      <c r="T67" s="91"/>
      <c r="U67" s="91"/>
      <c r="V67" s="91">
        <f t="shared" si="16"/>
        <v>0</v>
      </c>
      <c r="W67" s="91"/>
      <c r="X67" s="91">
        <f t="shared" si="17"/>
        <v>0</v>
      </c>
      <c r="Y67" s="91"/>
      <c r="Z67" s="91">
        <f t="shared" si="11"/>
        <v>0</v>
      </c>
      <c r="AA67" s="91"/>
      <c r="AB67" s="91">
        <f t="shared" si="12"/>
        <v>0</v>
      </c>
      <c r="AC67" s="97">
        <f>W67+Y67+AA67</f>
        <v>0</v>
      </c>
      <c r="AD67" s="103">
        <f>X67+Z67+AB67</f>
        <v>0</v>
      </c>
      <c r="AE67" s="14"/>
      <c r="AG67" s="14"/>
      <c r="AH67" s="14"/>
      <c r="AI67" s="14"/>
      <c r="AJ67" s="14"/>
      <c r="AK67" s="14"/>
      <c r="AL67" s="14"/>
      <c r="AM67" s="14"/>
      <c r="AO67" s="13"/>
      <c r="AP67" s="13"/>
      <c r="AQ67" s="14"/>
      <c r="AR67" s="13"/>
      <c r="AS67" s="13"/>
      <c r="AT67" s="13"/>
      <c r="AU67" s="13"/>
      <c r="AV67" s="13"/>
      <c r="AW67" s="13"/>
      <c r="AX67" s="13"/>
      <c r="AY67" s="14"/>
      <c r="AZ67" s="19"/>
      <c r="BB67" s="13"/>
      <c r="BC67" s="13"/>
      <c r="BD67" s="14"/>
      <c r="BE67" s="13"/>
      <c r="BF67" s="13"/>
      <c r="BG67" s="13"/>
      <c r="BH67" s="13"/>
      <c r="BI67" s="13"/>
      <c r="BJ67" s="13"/>
      <c r="BK67" s="13"/>
      <c r="BL67" s="14"/>
      <c r="BM67" s="19"/>
    </row>
    <row r="68" spans="1:65" x14ac:dyDescent="0.2">
      <c r="A68" s="79" t="s">
        <v>2</v>
      </c>
      <c r="B68" s="45"/>
      <c r="C68" s="36"/>
      <c r="D68" s="36"/>
      <c r="E68" s="44"/>
      <c r="F68" s="93">
        <f>SUM(F43:F67)</f>
        <v>0</v>
      </c>
      <c r="G68" s="93">
        <f>SUM(G43:G67)</f>
        <v>0</v>
      </c>
      <c r="H68" s="120"/>
      <c r="I68" s="93"/>
      <c r="J68" s="93"/>
      <c r="K68" s="93"/>
      <c r="L68" s="93"/>
      <c r="M68" s="109">
        <f>H68*(1+I68+J68+K68+L68)</f>
        <v>0</v>
      </c>
      <c r="N68" s="109"/>
      <c r="O68" s="98"/>
      <c r="P68" s="110"/>
      <c r="Q68" s="91"/>
      <c r="R68" s="93"/>
      <c r="S68" s="93">
        <f>SUM(S43:S66)</f>
        <v>0</v>
      </c>
      <c r="T68" s="93"/>
      <c r="U68" s="93"/>
      <c r="V68" s="93">
        <f>SUM(V43:V67)</f>
        <v>0</v>
      </c>
      <c r="W68" s="93">
        <f>SUM(W43:W66)</f>
        <v>0</v>
      </c>
      <c r="X68" s="93">
        <f>SUM(X43:X67)</f>
        <v>0</v>
      </c>
      <c r="Y68" s="93">
        <f>SUM(Y43:Y66)</f>
        <v>0</v>
      </c>
      <c r="Z68" s="93">
        <f>SUM(Z43:Z67)</f>
        <v>0</v>
      </c>
      <c r="AA68" s="93">
        <f>SUM(AA43:AA67)</f>
        <v>0</v>
      </c>
      <c r="AB68" s="93">
        <f>SUM(AB43:AB67)</f>
        <v>0</v>
      </c>
      <c r="AC68" s="93">
        <f>SUM(AC43:AC67)</f>
        <v>0</v>
      </c>
      <c r="AD68" s="93">
        <f>SUM(AD43:AD67)</f>
        <v>0</v>
      </c>
      <c r="AE68" s="19"/>
      <c r="AG68" s="13"/>
      <c r="AH68" s="13"/>
      <c r="AI68" s="13"/>
      <c r="AJ68" s="19"/>
      <c r="AK68" s="19"/>
      <c r="AL68" s="19"/>
      <c r="AM68" s="19"/>
      <c r="AO68" s="13"/>
      <c r="AP68" s="13"/>
      <c r="AQ68" s="14"/>
      <c r="AR68" s="13"/>
      <c r="AS68" s="13"/>
      <c r="AT68" s="13"/>
      <c r="AU68" s="13"/>
      <c r="AV68" s="13"/>
      <c r="AW68" s="13"/>
      <c r="AX68" s="13"/>
      <c r="AY68" s="14"/>
      <c r="AZ68" s="19"/>
      <c r="BB68" s="13"/>
      <c r="BC68" s="13"/>
      <c r="BD68" s="14"/>
      <c r="BE68" s="13"/>
      <c r="BF68" s="13"/>
      <c r="BG68" s="13"/>
      <c r="BH68" s="13"/>
      <c r="BI68" s="13"/>
      <c r="BJ68" s="13"/>
      <c r="BK68" s="13"/>
      <c r="BL68" s="14"/>
      <c r="BM68" s="19"/>
    </row>
    <row r="69" spans="1:65" x14ac:dyDescent="0.2">
      <c r="A69" s="65"/>
      <c r="B69" s="81"/>
      <c r="C69" s="20"/>
      <c r="D69" s="6" t="s">
        <v>52</v>
      </c>
      <c r="E69" s="78"/>
      <c r="F69" s="91"/>
      <c r="G69" s="91"/>
      <c r="H69" s="118">
        <v>6364</v>
      </c>
      <c r="I69" s="91">
        <v>0.1</v>
      </c>
      <c r="J69" s="91">
        <v>0.3</v>
      </c>
      <c r="K69" s="91">
        <v>0.2</v>
      </c>
      <c r="L69" s="91"/>
      <c r="M69" s="106">
        <f>H69*(1+I69+J69+K69+L69)</f>
        <v>10182.400000000001</v>
      </c>
      <c r="N69" s="107">
        <f t="shared" si="21"/>
        <v>10182</v>
      </c>
      <c r="O69" s="91">
        <v>1.2</v>
      </c>
      <c r="P69" s="108">
        <f t="shared" ref="P69" si="25">ROUND(N69*O69,2)</f>
        <v>12218.4</v>
      </c>
      <c r="Q69" s="91"/>
      <c r="R69" s="91"/>
      <c r="S69" s="91">
        <f>Q69*R69/100</f>
        <v>0</v>
      </c>
      <c r="T69" s="91"/>
      <c r="U69" s="91"/>
      <c r="V69" s="91">
        <f t="shared" si="16"/>
        <v>0</v>
      </c>
      <c r="W69" s="91"/>
      <c r="X69" s="91"/>
      <c r="Y69" s="91"/>
      <c r="Z69" s="91"/>
      <c r="AA69" s="91"/>
      <c r="AB69" s="91"/>
      <c r="AC69" s="105"/>
      <c r="AD69" s="105"/>
      <c r="AE69" s="14"/>
      <c r="AG69" s="14"/>
      <c r="AH69" s="14"/>
      <c r="AI69" s="14"/>
      <c r="AJ69" s="14"/>
      <c r="AK69" s="14"/>
      <c r="AL69" s="14"/>
      <c r="AM69" s="14"/>
      <c r="AO69" s="13"/>
      <c r="AP69" s="13"/>
      <c r="AQ69" s="14"/>
      <c r="AR69" s="13"/>
      <c r="AS69" s="13"/>
      <c r="AT69" s="13"/>
      <c r="AU69" s="13"/>
      <c r="AV69" s="13"/>
      <c r="AW69" s="13"/>
      <c r="AX69" s="13"/>
      <c r="AY69" s="14"/>
      <c r="AZ69" s="19"/>
      <c r="BB69" s="13"/>
      <c r="BC69" s="13"/>
      <c r="BD69" s="14"/>
      <c r="BE69" s="13"/>
      <c r="BF69" s="13"/>
      <c r="BG69" s="13"/>
      <c r="BH69" s="13"/>
      <c r="BI69" s="13"/>
      <c r="BJ69" s="13"/>
      <c r="BK69" s="13"/>
      <c r="BL69" s="14"/>
      <c r="BM69" s="19"/>
    </row>
    <row r="70" spans="1:65" x14ac:dyDescent="0.2">
      <c r="A70" s="42" t="s">
        <v>2</v>
      </c>
      <c r="B70" s="85"/>
      <c r="C70" s="43"/>
      <c r="D70" s="43"/>
      <c r="E70" s="86"/>
      <c r="F70" s="93">
        <f>SUM(F43:F67)</f>
        <v>0</v>
      </c>
      <c r="G70" s="93">
        <f>SUM(G43:G67)</f>
        <v>0</v>
      </c>
      <c r="H70" s="119"/>
      <c r="I70" s="98"/>
      <c r="J70" s="98"/>
      <c r="K70" s="98"/>
      <c r="L70" s="98"/>
      <c r="M70" s="109"/>
      <c r="N70" s="114"/>
      <c r="O70" s="115"/>
      <c r="P70" s="116"/>
      <c r="Q70" s="115">
        <f>SUM(Q43:Q67)</f>
        <v>0</v>
      </c>
      <c r="R70" s="115"/>
      <c r="S70" s="115">
        <f>SUM(S69:S69)</f>
        <v>0</v>
      </c>
      <c r="T70" s="115"/>
      <c r="U70" s="115"/>
      <c r="V70" s="115">
        <f>SUM(V69:V69)</f>
        <v>0</v>
      </c>
      <c r="W70" s="115"/>
      <c r="X70" s="115"/>
      <c r="Y70" s="115"/>
      <c r="Z70" s="115"/>
      <c r="AA70" s="115"/>
      <c r="AB70" s="115"/>
      <c r="AC70" s="115"/>
      <c r="AD70" s="115"/>
    </row>
    <row r="71" spans="1:65" x14ac:dyDescent="0.2">
      <c r="A71" s="78" t="s">
        <v>34</v>
      </c>
      <c r="B71" s="78"/>
      <c r="C71" s="78"/>
      <c r="D71" s="78"/>
      <c r="E71" s="78"/>
      <c r="F71" s="91">
        <f>F40+F70</f>
        <v>0</v>
      </c>
      <c r="G71" s="91">
        <f>G7+G9+G11+G40+G42+G70</f>
        <v>0</v>
      </c>
      <c r="H71" s="118"/>
      <c r="I71" s="91"/>
      <c r="J71" s="91"/>
      <c r="K71" s="91"/>
      <c r="L71" s="91"/>
      <c r="M71" s="106"/>
      <c r="N71" s="91"/>
      <c r="O71" s="91"/>
      <c r="P71" s="91"/>
      <c r="Q71" s="105">
        <f>Q7+Q9+Q11+Q40+Q42+Q70</f>
        <v>0</v>
      </c>
      <c r="R71" s="91"/>
      <c r="S71" s="105">
        <f>S7+S9+S11+S40+S42+S68+S70</f>
        <v>0</v>
      </c>
      <c r="T71" s="91"/>
      <c r="U71" s="91"/>
      <c r="V71" s="105">
        <f>V7+V9+V11+V40+V42+V68</f>
        <v>0</v>
      </c>
      <c r="W71" s="105">
        <f t="shared" ref="W71:AD71" si="26">W7+W9+W11+W40+W42+W68+W70</f>
        <v>0</v>
      </c>
      <c r="X71" s="105">
        <f t="shared" si="26"/>
        <v>0</v>
      </c>
      <c r="Y71" s="105">
        <f t="shared" si="26"/>
        <v>0</v>
      </c>
      <c r="Z71" s="105">
        <f t="shared" si="26"/>
        <v>0</v>
      </c>
      <c r="AA71" s="105">
        <f t="shared" si="26"/>
        <v>0</v>
      </c>
      <c r="AB71" s="105">
        <f t="shared" si="26"/>
        <v>0</v>
      </c>
      <c r="AC71" s="105">
        <f t="shared" si="26"/>
        <v>0</v>
      </c>
      <c r="AD71" s="105">
        <f t="shared" si="26"/>
        <v>0</v>
      </c>
    </row>
    <row r="72" spans="1:65" x14ac:dyDescent="0.2">
      <c r="Q72" s="46"/>
      <c r="V72" s="46"/>
    </row>
    <row r="73" spans="1:65" x14ac:dyDescent="0.2">
      <c r="A73" s="2" t="s">
        <v>0</v>
      </c>
      <c r="V73" s="46"/>
      <c r="X73" s="46"/>
    </row>
    <row r="74" spans="1:65" x14ac:dyDescent="0.2">
      <c r="A74" s="2"/>
      <c r="V74" s="46"/>
      <c r="X74" s="46"/>
    </row>
    <row r="75" spans="1:65" x14ac:dyDescent="0.2">
      <c r="A75" s="2" t="s">
        <v>3</v>
      </c>
      <c r="Q75" s="46"/>
    </row>
    <row r="76" spans="1:65" s="33" customFormat="1" x14ac:dyDescent="0.2">
      <c r="A76" s="1"/>
      <c r="B76" s="1"/>
      <c r="C76" s="1"/>
      <c r="D76" s="1"/>
      <c r="E76" s="1"/>
      <c r="F76" s="1"/>
      <c r="G76" s="1"/>
      <c r="H76" s="121"/>
      <c r="I76" s="1"/>
      <c r="J76" s="1"/>
      <c r="K76" s="1"/>
      <c r="L76" s="1"/>
      <c r="M76" s="1"/>
      <c r="N76" s="1"/>
      <c r="O76" s="1"/>
      <c r="P76" s="1"/>
      <c r="Q76" s="46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51"/>
      <c r="AG76" s="47"/>
      <c r="AH76" s="47"/>
      <c r="AI76" s="47"/>
      <c r="AJ76" s="51"/>
      <c r="AK76" s="51"/>
      <c r="AL76" s="51"/>
      <c r="AM76" s="51"/>
      <c r="AO76" s="47"/>
      <c r="AP76" s="47"/>
      <c r="AQ76" s="26"/>
      <c r="AR76" s="47"/>
      <c r="AS76" s="47"/>
      <c r="AT76" s="47"/>
      <c r="AU76" s="47"/>
      <c r="AV76" s="47"/>
      <c r="AW76" s="47"/>
      <c r="AX76" s="47"/>
      <c r="AY76" s="26"/>
      <c r="AZ76" s="51"/>
      <c r="BB76" s="47"/>
      <c r="BC76" s="47"/>
      <c r="BD76" s="26"/>
      <c r="BE76" s="47"/>
      <c r="BF76" s="47"/>
      <c r="BG76" s="47"/>
      <c r="BH76" s="47"/>
      <c r="BI76" s="47"/>
      <c r="BJ76" s="47"/>
      <c r="BK76" s="47"/>
      <c r="BL76" s="26"/>
      <c r="BM76" s="51"/>
    </row>
    <row r="77" spans="1:65" s="33" customFormat="1" x14ac:dyDescent="0.2">
      <c r="A77" s="47"/>
      <c r="B77" s="53"/>
      <c r="C77" s="59"/>
      <c r="D77" s="26"/>
      <c r="E77" s="52"/>
      <c r="F77" s="51"/>
      <c r="G77" s="51"/>
      <c r="H77" s="122"/>
      <c r="I77" s="47"/>
      <c r="J77" s="47"/>
      <c r="K77" s="47"/>
      <c r="L77" s="47"/>
      <c r="M77" s="54"/>
      <c r="N77" s="60"/>
      <c r="O77" s="47"/>
      <c r="P77" s="60"/>
      <c r="Q77" s="51"/>
      <c r="R77" s="47"/>
      <c r="S77" s="51"/>
      <c r="T77" s="47"/>
      <c r="U77" s="47"/>
      <c r="V77" s="51"/>
      <c r="W77" s="47"/>
      <c r="X77" s="51"/>
      <c r="Y77" s="47"/>
      <c r="Z77" s="51"/>
      <c r="AA77" s="47"/>
      <c r="AB77" s="51"/>
      <c r="AC77" s="51"/>
      <c r="AD77" s="51"/>
      <c r="AE77" s="47"/>
      <c r="AG77" s="47"/>
      <c r="AH77" s="47"/>
      <c r="AI77" s="47"/>
      <c r="AJ77" s="51"/>
      <c r="AK77" s="51"/>
      <c r="AL77" s="47"/>
      <c r="AM77" s="47"/>
      <c r="AO77" s="47"/>
      <c r="AP77" s="47"/>
      <c r="AQ77" s="26"/>
      <c r="AR77" s="47"/>
      <c r="AS77" s="47"/>
      <c r="AT77" s="47"/>
      <c r="AU77" s="47"/>
      <c r="AV77" s="47"/>
      <c r="AW77" s="47"/>
      <c r="AX77" s="47"/>
      <c r="AY77" s="26"/>
      <c r="AZ77" s="51"/>
      <c r="BB77" s="47"/>
      <c r="BC77" s="47"/>
      <c r="BD77" s="26"/>
      <c r="BE77" s="47"/>
      <c r="BF77" s="47"/>
      <c r="BG77" s="47"/>
      <c r="BH77" s="47"/>
      <c r="BI77" s="47"/>
      <c r="BJ77" s="47"/>
      <c r="BK77" s="47"/>
      <c r="BL77" s="26"/>
      <c r="BM77" s="51"/>
    </row>
    <row r="78" spans="1:65" s="33" customFormat="1" x14ac:dyDescent="0.2">
      <c r="A78" s="47"/>
      <c r="B78" s="53"/>
      <c r="C78" s="59"/>
      <c r="D78" s="26"/>
      <c r="E78" s="52"/>
      <c r="F78" s="51"/>
      <c r="G78" s="51"/>
      <c r="H78" s="122"/>
      <c r="I78" s="47"/>
      <c r="J78" s="47"/>
      <c r="K78" s="47"/>
      <c r="L78" s="47"/>
      <c r="M78" s="54"/>
      <c r="N78" s="60"/>
      <c r="O78" s="47"/>
      <c r="P78" s="60"/>
      <c r="Q78" s="51"/>
      <c r="R78" s="47"/>
      <c r="S78" s="47"/>
      <c r="T78" s="47"/>
      <c r="U78" s="47"/>
      <c r="V78" s="51"/>
      <c r="W78" s="47"/>
      <c r="X78" s="51"/>
      <c r="Y78" s="47"/>
      <c r="Z78" s="51"/>
      <c r="AA78" s="47"/>
      <c r="AB78" s="51"/>
      <c r="AC78" s="51"/>
      <c r="AD78" s="51"/>
      <c r="AE78" s="47"/>
      <c r="AG78" s="47"/>
      <c r="AH78" s="47"/>
      <c r="AI78" s="47"/>
      <c r="AJ78" s="51"/>
      <c r="AK78" s="51"/>
      <c r="AL78" s="47"/>
      <c r="AM78" s="47"/>
      <c r="AO78" s="47"/>
      <c r="AP78" s="47"/>
      <c r="AQ78" s="26"/>
      <c r="AR78" s="47"/>
      <c r="AS78" s="47"/>
      <c r="AT78" s="47"/>
      <c r="AU78" s="47"/>
      <c r="AV78" s="47"/>
      <c r="AW78" s="47"/>
      <c r="AX78" s="47"/>
      <c r="AY78" s="26"/>
      <c r="AZ78" s="51"/>
      <c r="BB78" s="47"/>
      <c r="BC78" s="47"/>
      <c r="BD78" s="26"/>
      <c r="BE78" s="47"/>
      <c r="BF78" s="47"/>
      <c r="BG78" s="47"/>
      <c r="BH78" s="47"/>
      <c r="BI78" s="47"/>
      <c r="BJ78" s="47"/>
      <c r="BK78" s="47"/>
      <c r="BL78" s="26"/>
      <c r="BM78" s="51"/>
    </row>
    <row r="79" spans="1:65" s="33" customFormat="1" x14ac:dyDescent="0.2">
      <c r="A79" s="47"/>
      <c r="B79" s="53"/>
      <c r="C79" s="59"/>
      <c r="D79" s="26"/>
      <c r="E79" s="52"/>
      <c r="F79" s="51"/>
      <c r="G79" s="51"/>
      <c r="H79" s="122"/>
      <c r="I79" s="47"/>
      <c r="J79" s="47"/>
      <c r="K79" s="47"/>
      <c r="L79" s="47"/>
      <c r="M79" s="54"/>
      <c r="N79" s="60"/>
      <c r="O79" s="47"/>
      <c r="P79" s="60"/>
      <c r="Q79" s="51"/>
      <c r="R79" s="47"/>
      <c r="S79" s="47"/>
      <c r="T79" s="47"/>
      <c r="U79" s="47"/>
      <c r="V79" s="51"/>
      <c r="W79" s="47"/>
      <c r="X79" s="51"/>
      <c r="Y79" s="47"/>
      <c r="Z79" s="51"/>
      <c r="AA79" s="47"/>
      <c r="AB79" s="51"/>
      <c r="AC79" s="51"/>
      <c r="AD79" s="51"/>
      <c r="AE79" s="51"/>
      <c r="AG79" s="47"/>
      <c r="AH79" s="47"/>
      <c r="AI79" s="47"/>
      <c r="AJ79" s="51"/>
      <c r="AK79" s="51"/>
      <c r="AL79" s="51"/>
      <c r="AM79" s="51"/>
      <c r="AO79" s="47"/>
      <c r="AP79" s="47"/>
      <c r="AQ79" s="26"/>
      <c r="AR79" s="47"/>
      <c r="AS79" s="47"/>
      <c r="AT79" s="47"/>
      <c r="AU79" s="47"/>
      <c r="AV79" s="47"/>
      <c r="AW79" s="47"/>
      <c r="AX79" s="47"/>
      <c r="AY79" s="26"/>
      <c r="AZ79" s="51"/>
      <c r="BB79" s="47"/>
      <c r="BC79" s="47"/>
      <c r="BD79" s="26"/>
      <c r="BE79" s="47"/>
      <c r="BF79" s="47"/>
      <c r="BG79" s="47"/>
      <c r="BH79" s="47"/>
      <c r="BI79" s="47"/>
      <c r="BJ79" s="47"/>
      <c r="BK79" s="47"/>
      <c r="BL79" s="26"/>
      <c r="BM79" s="51"/>
    </row>
    <row r="80" spans="1:65" s="33" customFormat="1" x14ac:dyDescent="0.2">
      <c r="A80" s="47"/>
      <c r="B80" s="53"/>
      <c r="C80" s="59"/>
      <c r="D80" s="26"/>
      <c r="E80" s="52"/>
      <c r="F80" s="51"/>
      <c r="G80" s="51"/>
      <c r="H80" s="122"/>
      <c r="I80" s="47"/>
      <c r="J80" s="47"/>
      <c r="K80" s="47"/>
      <c r="L80" s="47"/>
      <c r="M80" s="54"/>
      <c r="N80" s="60"/>
      <c r="O80" s="47"/>
      <c r="P80" s="60"/>
      <c r="Q80" s="51"/>
      <c r="R80" s="47"/>
      <c r="S80" s="47"/>
      <c r="T80" s="47"/>
      <c r="U80" s="47"/>
      <c r="V80" s="51"/>
      <c r="W80" s="47"/>
      <c r="X80" s="51"/>
      <c r="Y80" s="47"/>
      <c r="Z80" s="51"/>
      <c r="AA80" s="26"/>
      <c r="AB80" s="51"/>
      <c r="AC80" s="51"/>
      <c r="AD80" s="51"/>
      <c r="AE80" s="51"/>
      <c r="AG80" s="47"/>
      <c r="AH80" s="47"/>
      <c r="AI80" s="47"/>
      <c r="AJ80" s="51"/>
      <c r="AK80" s="51"/>
      <c r="AL80" s="51"/>
      <c r="AM80" s="51"/>
      <c r="AO80" s="47"/>
      <c r="AP80" s="47"/>
      <c r="AQ80" s="26"/>
      <c r="AR80" s="47"/>
      <c r="AS80" s="47"/>
      <c r="AT80" s="47"/>
      <c r="AU80" s="47"/>
      <c r="AV80" s="47"/>
      <c r="AW80" s="47"/>
      <c r="AX80" s="47"/>
      <c r="AY80" s="26"/>
      <c r="AZ80" s="51"/>
      <c r="BB80" s="47"/>
      <c r="BC80" s="47"/>
      <c r="BD80" s="26"/>
      <c r="BE80" s="47"/>
      <c r="BF80" s="47"/>
      <c r="BG80" s="47"/>
      <c r="BH80" s="47"/>
      <c r="BI80" s="47"/>
      <c r="BJ80" s="47"/>
      <c r="BK80" s="47"/>
      <c r="BL80" s="26"/>
      <c r="BM80" s="51"/>
    </row>
    <row r="81" spans="1:65" s="33" customFormat="1" x14ac:dyDescent="0.2">
      <c r="A81" s="47"/>
      <c r="B81" s="53"/>
      <c r="C81" s="59"/>
      <c r="D81" s="26"/>
      <c r="E81" s="52"/>
      <c r="F81" s="51"/>
      <c r="G81" s="51"/>
      <c r="H81" s="122"/>
      <c r="I81" s="47"/>
      <c r="J81" s="47"/>
      <c r="K81" s="47"/>
      <c r="L81" s="47"/>
      <c r="M81" s="54"/>
      <c r="N81" s="60"/>
      <c r="O81" s="47"/>
      <c r="P81" s="60"/>
      <c r="Q81" s="51"/>
      <c r="R81" s="47"/>
      <c r="S81" s="47"/>
      <c r="T81" s="51"/>
      <c r="U81" s="47"/>
      <c r="V81" s="51"/>
      <c r="W81" s="47"/>
      <c r="X81" s="51"/>
      <c r="Y81" s="47"/>
      <c r="Z81" s="51"/>
      <c r="AA81" s="47"/>
      <c r="AB81" s="51"/>
      <c r="AC81" s="51"/>
      <c r="AD81" s="51"/>
      <c r="AE81" s="51"/>
      <c r="AG81" s="47"/>
      <c r="AH81" s="47"/>
      <c r="AI81" s="47"/>
      <c r="AJ81" s="51"/>
      <c r="AK81" s="51"/>
      <c r="AL81" s="51"/>
      <c r="AM81" s="51"/>
      <c r="AO81" s="47"/>
      <c r="AP81" s="47"/>
      <c r="AQ81" s="26"/>
      <c r="AR81" s="47"/>
      <c r="AS81" s="47"/>
      <c r="AT81" s="47"/>
      <c r="AU81" s="47"/>
      <c r="AV81" s="47"/>
      <c r="AW81" s="47"/>
      <c r="AX81" s="47"/>
      <c r="AY81" s="26"/>
      <c r="AZ81" s="51"/>
      <c r="BB81" s="47"/>
      <c r="BC81" s="47"/>
      <c r="BD81" s="26"/>
      <c r="BE81" s="47"/>
      <c r="BF81" s="47"/>
      <c r="BG81" s="47"/>
      <c r="BH81" s="47"/>
      <c r="BI81" s="47"/>
      <c r="BJ81" s="47"/>
      <c r="BK81" s="47"/>
      <c r="BL81" s="26"/>
      <c r="BM81" s="51"/>
    </row>
    <row r="82" spans="1:65" s="33" customFormat="1" x14ac:dyDescent="0.2">
      <c r="A82" s="47"/>
      <c r="B82" s="53"/>
      <c r="C82" s="47"/>
      <c r="D82" s="26"/>
      <c r="E82" s="52"/>
      <c r="F82" s="51"/>
      <c r="G82" s="51"/>
      <c r="H82" s="122"/>
      <c r="I82" s="47"/>
      <c r="J82" s="47"/>
      <c r="K82" s="47"/>
      <c r="L82" s="47"/>
      <c r="M82" s="54"/>
      <c r="N82" s="60"/>
      <c r="O82" s="47"/>
      <c r="P82" s="60"/>
      <c r="Q82" s="51"/>
      <c r="R82" s="47"/>
      <c r="S82" s="51"/>
      <c r="T82" s="47"/>
      <c r="U82" s="47"/>
      <c r="V82" s="51"/>
      <c r="W82" s="47"/>
      <c r="X82" s="51"/>
      <c r="Y82" s="47"/>
      <c r="Z82" s="51"/>
      <c r="AA82" s="47"/>
      <c r="AB82" s="51"/>
      <c r="AC82" s="51"/>
      <c r="AD82" s="51"/>
      <c r="AE82" s="26"/>
      <c r="AG82" s="26"/>
      <c r="AH82" s="26"/>
      <c r="AI82" s="26"/>
      <c r="AJ82" s="26"/>
      <c r="AK82" s="26"/>
      <c r="AL82" s="26"/>
      <c r="AM82" s="26"/>
      <c r="AO82" s="47"/>
      <c r="AP82" s="47"/>
      <c r="AQ82" s="26"/>
      <c r="AR82" s="47"/>
      <c r="AS82" s="47"/>
      <c r="AT82" s="47"/>
      <c r="AU82" s="47"/>
      <c r="AV82" s="47"/>
      <c r="AW82" s="47"/>
      <c r="AX82" s="47"/>
      <c r="AY82" s="26"/>
      <c r="AZ82" s="51"/>
      <c r="BB82" s="47"/>
      <c r="BC82" s="47"/>
      <c r="BD82" s="26"/>
      <c r="BE82" s="47"/>
      <c r="BF82" s="47"/>
      <c r="BG82" s="47"/>
      <c r="BH82" s="47"/>
      <c r="BI82" s="47"/>
      <c r="BJ82" s="47"/>
      <c r="BK82" s="47"/>
      <c r="BL82" s="26"/>
      <c r="BM82" s="51"/>
    </row>
    <row r="83" spans="1:65" s="33" customFormat="1" x14ac:dyDescent="0.2">
      <c r="A83" s="47"/>
      <c r="B83" s="53"/>
      <c r="C83" s="61"/>
      <c r="D83" s="26"/>
      <c r="E83" s="52"/>
      <c r="F83" s="51"/>
      <c r="G83" s="51"/>
      <c r="H83" s="122"/>
      <c r="I83" s="47"/>
      <c r="J83" s="47"/>
      <c r="K83" s="47"/>
      <c r="L83" s="47"/>
      <c r="M83" s="54"/>
      <c r="N83" s="60"/>
      <c r="O83" s="47"/>
      <c r="P83" s="60"/>
      <c r="Q83" s="51"/>
      <c r="R83" s="47"/>
      <c r="S83" s="51"/>
      <c r="T83" s="47"/>
      <c r="U83" s="47"/>
      <c r="V83" s="51"/>
      <c r="W83" s="47"/>
      <c r="X83" s="51"/>
      <c r="Y83" s="47"/>
      <c r="Z83" s="51"/>
      <c r="AA83" s="47"/>
      <c r="AB83" s="51"/>
      <c r="AC83" s="51"/>
      <c r="AD83" s="51"/>
      <c r="AE83" s="51"/>
      <c r="AG83" s="47"/>
      <c r="AH83" s="47"/>
      <c r="AI83" s="47"/>
      <c r="AJ83" s="51"/>
      <c r="AK83" s="51"/>
      <c r="AL83" s="51"/>
      <c r="AM83" s="51"/>
      <c r="AO83" s="47"/>
      <c r="AP83" s="47"/>
      <c r="AQ83" s="26"/>
      <c r="AR83" s="47"/>
      <c r="AS83" s="47"/>
      <c r="AT83" s="47"/>
      <c r="AU83" s="47"/>
      <c r="AV83" s="47"/>
      <c r="AW83" s="47"/>
      <c r="AX83" s="47"/>
      <c r="AY83" s="26"/>
      <c r="AZ83" s="51"/>
      <c r="BB83" s="47"/>
      <c r="BC83" s="47"/>
      <c r="BD83" s="26"/>
      <c r="BE83" s="47"/>
      <c r="BF83" s="47"/>
      <c r="BG83" s="47"/>
      <c r="BH83" s="47"/>
      <c r="BI83" s="47"/>
      <c r="BJ83" s="47"/>
      <c r="BK83" s="47"/>
      <c r="BL83" s="26"/>
      <c r="BM83" s="51"/>
    </row>
    <row r="84" spans="1:65" s="33" customFormat="1" x14ac:dyDescent="0.2">
      <c r="A84" s="47"/>
      <c r="B84" s="53"/>
      <c r="C84" s="61"/>
      <c r="D84" s="26"/>
      <c r="E84" s="52"/>
      <c r="F84" s="51"/>
      <c r="G84" s="51"/>
      <c r="H84" s="122"/>
      <c r="I84" s="47"/>
      <c r="J84" s="47"/>
      <c r="K84" s="47"/>
      <c r="L84" s="47"/>
      <c r="M84" s="54"/>
      <c r="N84" s="60"/>
      <c r="O84" s="47"/>
      <c r="P84" s="60"/>
      <c r="Q84" s="51"/>
      <c r="R84" s="47"/>
      <c r="S84" s="47"/>
      <c r="T84" s="47"/>
      <c r="U84" s="47"/>
      <c r="V84" s="51"/>
      <c r="W84" s="47"/>
      <c r="X84" s="51"/>
      <c r="Y84" s="47"/>
      <c r="Z84" s="51"/>
      <c r="AA84" s="47"/>
      <c r="AB84" s="51"/>
      <c r="AC84" s="47"/>
      <c r="AD84" s="51"/>
      <c r="AE84" s="47"/>
      <c r="AG84" s="47"/>
      <c r="AH84" s="47"/>
      <c r="AI84" s="47"/>
      <c r="AJ84" s="51"/>
      <c r="AK84" s="51"/>
      <c r="AL84" s="47"/>
      <c r="AM84" s="47"/>
      <c r="AO84" s="47"/>
      <c r="AP84" s="47"/>
      <c r="AQ84" s="26"/>
      <c r="AR84" s="47"/>
      <c r="AS84" s="47"/>
      <c r="AT84" s="47"/>
      <c r="AU84" s="47"/>
      <c r="AV84" s="47"/>
      <c r="AW84" s="47"/>
      <c r="AX84" s="47"/>
      <c r="AY84" s="26"/>
      <c r="AZ84" s="51"/>
      <c r="BB84" s="47"/>
      <c r="BC84" s="47"/>
      <c r="BD84" s="26"/>
      <c r="BE84" s="47"/>
      <c r="BF84" s="47"/>
      <c r="BG84" s="47"/>
      <c r="BH84" s="47"/>
      <c r="BI84" s="47"/>
      <c r="BJ84" s="47"/>
      <c r="BK84" s="47"/>
      <c r="BL84" s="26"/>
      <c r="BM84" s="51"/>
    </row>
    <row r="85" spans="1:65" s="33" customFormat="1" x14ac:dyDescent="0.2">
      <c r="A85" s="47"/>
      <c r="B85" s="53"/>
      <c r="C85" s="59"/>
      <c r="D85" s="26"/>
      <c r="E85" s="52"/>
      <c r="F85" s="51"/>
      <c r="G85" s="51"/>
      <c r="H85" s="122"/>
      <c r="I85" s="47"/>
      <c r="J85" s="47"/>
      <c r="K85" s="47"/>
      <c r="L85" s="47"/>
      <c r="M85" s="54"/>
      <c r="N85" s="60"/>
      <c r="O85" s="47"/>
      <c r="P85" s="60"/>
      <c r="Q85" s="51"/>
      <c r="R85" s="47"/>
      <c r="S85" s="47"/>
      <c r="T85" s="47"/>
      <c r="U85" s="47"/>
      <c r="V85" s="51"/>
      <c r="W85" s="47"/>
      <c r="X85" s="51"/>
      <c r="Y85" s="47"/>
      <c r="Z85" s="51"/>
      <c r="AA85" s="47"/>
      <c r="AB85" s="51"/>
      <c r="AC85" s="51"/>
      <c r="AD85" s="51"/>
      <c r="AE85" s="47"/>
      <c r="AG85" s="47"/>
      <c r="AH85" s="47"/>
      <c r="AI85" s="47"/>
      <c r="AJ85" s="51"/>
      <c r="AK85" s="51"/>
      <c r="AL85" s="47"/>
      <c r="AM85" s="47"/>
      <c r="AO85" s="47"/>
      <c r="AP85" s="47"/>
      <c r="AQ85" s="26"/>
      <c r="AR85" s="47"/>
      <c r="AS85" s="47"/>
      <c r="AT85" s="47"/>
      <c r="AU85" s="47"/>
      <c r="AV85" s="47"/>
      <c r="AW85" s="47"/>
      <c r="AX85" s="47"/>
      <c r="AY85" s="26"/>
      <c r="AZ85" s="51"/>
      <c r="BB85" s="47"/>
      <c r="BC85" s="47"/>
      <c r="BD85" s="26"/>
      <c r="BE85" s="47"/>
      <c r="BF85" s="47"/>
      <c r="BG85" s="47"/>
      <c r="BH85" s="47"/>
      <c r="BI85" s="47"/>
      <c r="BJ85" s="47"/>
      <c r="BK85" s="47"/>
      <c r="BL85" s="26"/>
      <c r="BM85" s="51"/>
    </row>
    <row r="86" spans="1:65" s="33" customFormat="1" x14ac:dyDescent="0.2">
      <c r="A86" s="47"/>
      <c r="B86" s="53"/>
      <c r="C86" s="59"/>
      <c r="D86" s="26"/>
      <c r="E86" s="52"/>
      <c r="F86" s="51"/>
      <c r="G86" s="51"/>
      <c r="H86" s="122"/>
      <c r="I86" s="47"/>
      <c r="J86" s="47"/>
      <c r="K86" s="47"/>
      <c r="L86" s="47"/>
      <c r="M86" s="54"/>
      <c r="N86" s="60"/>
      <c r="O86" s="47"/>
      <c r="P86" s="60"/>
      <c r="Q86" s="51"/>
      <c r="R86" s="47"/>
      <c r="S86" s="47"/>
      <c r="T86" s="47"/>
      <c r="U86" s="47"/>
      <c r="V86" s="51"/>
      <c r="W86" s="26"/>
      <c r="X86" s="51"/>
      <c r="Y86" s="47"/>
      <c r="Z86" s="51"/>
      <c r="AA86" s="47"/>
      <c r="AB86" s="51"/>
      <c r="AC86" s="51"/>
      <c r="AD86" s="51"/>
      <c r="AE86" s="47"/>
      <c r="AG86" s="47"/>
      <c r="AH86" s="47"/>
      <c r="AI86" s="47"/>
      <c r="AJ86" s="51"/>
      <c r="AK86" s="51"/>
      <c r="AL86" s="47"/>
      <c r="AM86" s="47"/>
      <c r="AO86" s="47"/>
      <c r="AP86" s="47"/>
      <c r="AQ86" s="26"/>
      <c r="AR86" s="47"/>
      <c r="AS86" s="47"/>
      <c r="AT86" s="47"/>
      <c r="AU86" s="47"/>
      <c r="AV86" s="47"/>
      <c r="AW86" s="47"/>
      <c r="AX86" s="47"/>
      <c r="AY86" s="26"/>
      <c r="AZ86" s="51"/>
      <c r="BB86" s="47"/>
      <c r="BC86" s="47"/>
      <c r="BD86" s="26"/>
      <c r="BE86" s="47"/>
      <c r="BF86" s="47"/>
      <c r="BG86" s="47"/>
      <c r="BH86" s="47"/>
      <c r="BI86" s="47"/>
      <c r="BJ86" s="47"/>
      <c r="BK86" s="47"/>
      <c r="BL86" s="26"/>
      <c r="BM86" s="51"/>
    </row>
    <row r="87" spans="1:65" s="33" customFormat="1" x14ac:dyDescent="0.2">
      <c r="A87" s="47"/>
      <c r="B87" s="53"/>
      <c r="C87" s="47"/>
      <c r="D87" s="26"/>
      <c r="E87" s="52"/>
      <c r="F87" s="51"/>
      <c r="G87" s="51"/>
      <c r="H87" s="122"/>
      <c r="I87" s="47"/>
      <c r="J87" s="47"/>
      <c r="K87" s="47"/>
      <c r="L87" s="58"/>
      <c r="M87" s="54"/>
      <c r="N87" s="60"/>
      <c r="O87" s="47"/>
      <c r="P87" s="60"/>
      <c r="Q87" s="51"/>
      <c r="R87" s="47"/>
      <c r="S87" s="47"/>
      <c r="T87" s="47"/>
      <c r="U87" s="47"/>
      <c r="V87" s="51"/>
      <c r="W87" s="47"/>
      <c r="X87" s="51"/>
      <c r="Y87" s="47"/>
      <c r="Z87" s="51"/>
      <c r="AA87" s="47"/>
      <c r="AB87" s="51"/>
      <c r="AC87" s="51"/>
      <c r="AD87" s="51"/>
      <c r="AE87" s="47"/>
      <c r="AG87" s="47"/>
      <c r="AH87" s="47"/>
      <c r="AI87" s="47"/>
      <c r="AJ87" s="51"/>
      <c r="AK87" s="51"/>
      <c r="AL87" s="47"/>
      <c r="AM87" s="47"/>
      <c r="AO87" s="47"/>
      <c r="AP87" s="47"/>
      <c r="AQ87" s="26"/>
      <c r="AR87" s="47"/>
      <c r="AS87" s="47"/>
      <c r="AT87" s="47"/>
      <c r="AU87" s="47"/>
      <c r="AV87" s="47"/>
      <c r="AW87" s="47"/>
      <c r="AX87" s="47"/>
      <c r="AY87" s="26"/>
      <c r="AZ87" s="51"/>
      <c r="BB87" s="47"/>
      <c r="BC87" s="47"/>
      <c r="BD87" s="26"/>
      <c r="BE87" s="47"/>
      <c r="BF87" s="47"/>
      <c r="BG87" s="47"/>
      <c r="BH87" s="47"/>
      <c r="BI87" s="47"/>
      <c r="BJ87" s="47"/>
      <c r="BK87" s="47"/>
      <c r="BL87" s="26"/>
      <c r="BM87" s="51"/>
    </row>
    <row r="88" spans="1:65" s="33" customFormat="1" x14ac:dyDescent="0.2">
      <c r="A88" s="47"/>
      <c r="B88" s="53"/>
      <c r="C88" s="47"/>
      <c r="D88" s="26"/>
      <c r="E88" s="52"/>
      <c r="F88" s="51"/>
      <c r="G88" s="51"/>
      <c r="H88" s="122"/>
      <c r="I88" s="47"/>
      <c r="J88" s="47"/>
      <c r="K88" s="47"/>
      <c r="L88" s="47"/>
      <c r="M88" s="54"/>
      <c r="N88" s="60"/>
      <c r="O88" s="47"/>
      <c r="P88" s="60"/>
      <c r="Q88" s="51"/>
      <c r="R88" s="47"/>
      <c r="S88" s="47"/>
      <c r="T88" s="47"/>
      <c r="U88" s="47"/>
      <c r="V88" s="51"/>
      <c r="W88" s="47"/>
      <c r="X88" s="51"/>
      <c r="Y88" s="47"/>
      <c r="Z88" s="51"/>
      <c r="AA88" s="47"/>
      <c r="AB88" s="51"/>
      <c r="AC88" s="51"/>
      <c r="AD88" s="51"/>
      <c r="AE88" s="47"/>
      <c r="AG88" s="47"/>
      <c r="AH88" s="47"/>
      <c r="AI88" s="47"/>
      <c r="AJ88" s="51"/>
      <c r="AK88" s="51"/>
      <c r="AL88" s="47"/>
      <c r="AM88" s="47"/>
      <c r="AO88" s="47"/>
      <c r="AP88" s="47"/>
      <c r="AQ88" s="26"/>
      <c r="AR88" s="47"/>
      <c r="AS88" s="47"/>
      <c r="AT88" s="47"/>
      <c r="AU88" s="47"/>
      <c r="AV88" s="47"/>
      <c r="AW88" s="47"/>
      <c r="AX88" s="47"/>
      <c r="AY88" s="26"/>
      <c r="AZ88" s="51"/>
      <c r="BB88" s="47"/>
      <c r="BC88" s="47"/>
      <c r="BD88" s="26"/>
      <c r="BE88" s="47"/>
      <c r="BF88" s="47"/>
      <c r="BG88" s="47"/>
      <c r="BH88" s="47"/>
      <c r="BI88" s="47"/>
      <c r="BJ88" s="47"/>
      <c r="BK88" s="47"/>
      <c r="BL88" s="26"/>
      <c r="BM88" s="51"/>
    </row>
    <row r="89" spans="1:65" s="33" customFormat="1" x14ac:dyDescent="0.2">
      <c r="A89" s="47"/>
      <c r="B89" s="53"/>
      <c r="C89" s="59"/>
      <c r="D89" s="26"/>
      <c r="E89" s="52"/>
      <c r="F89" s="51"/>
      <c r="G89" s="51"/>
      <c r="H89" s="122"/>
      <c r="I89" s="47"/>
      <c r="J89" s="47"/>
      <c r="K89" s="47"/>
      <c r="L89" s="47"/>
      <c r="M89" s="54"/>
      <c r="N89" s="60"/>
      <c r="O89" s="47"/>
      <c r="P89" s="60"/>
      <c r="Q89" s="51"/>
      <c r="R89" s="47"/>
      <c r="S89" s="51"/>
      <c r="T89" s="47"/>
      <c r="U89" s="47"/>
      <c r="V89" s="51"/>
      <c r="W89" s="47"/>
      <c r="X89" s="51"/>
      <c r="Y89" s="47"/>
      <c r="Z89" s="51"/>
      <c r="AA89" s="47"/>
      <c r="AB89" s="51"/>
      <c r="AC89" s="51"/>
      <c r="AD89" s="51"/>
      <c r="AE89" s="47"/>
      <c r="AG89" s="47"/>
      <c r="AH89" s="47"/>
      <c r="AI89" s="47"/>
      <c r="AJ89" s="51"/>
      <c r="AK89" s="51"/>
      <c r="AL89" s="47"/>
      <c r="AM89" s="47"/>
      <c r="AO89" s="47"/>
      <c r="AP89" s="47"/>
      <c r="AQ89" s="26"/>
      <c r="AR89" s="47"/>
      <c r="AS89" s="47"/>
      <c r="AT89" s="47"/>
      <c r="AU89" s="47"/>
      <c r="AV89" s="47"/>
      <c r="AW89" s="47"/>
      <c r="AX89" s="47"/>
      <c r="AY89" s="26"/>
      <c r="AZ89" s="51"/>
      <c r="BB89" s="47"/>
      <c r="BC89" s="47"/>
      <c r="BD89" s="26"/>
      <c r="BE89" s="47"/>
      <c r="BF89" s="47"/>
      <c r="BG89" s="47"/>
      <c r="BH89" s="47"/>
      <c r="BI89" s="47"/>
      <c r="BJ89" s="47"/>
      <c r="BK89" s="47"/>
      <c r="BL89" s="26"/>
      <c r="BM89" s="51"/>
    </row>
    <row r="90" spans="1:65" s="33" customFormat="1" x14ac:dyDescent="0.2">
      <c r="A90" s="47"/>
      <c r="B90" s="53"/>
      <c r="C90" s="59"/>
      <c r="D90" s="26"/>
      <c r="E90" s="52"/>
      <c r="F90" s="51"/>
      <c r="G90" s="51"/>
      <c r="H90" s="122"/>
      <c r="I90" s="47"/>
      <c r="J90" s="47"/>
      <c r="K90" s="47"/>
      <c r="L90" s="47"/>
      <c r="M90" s="54"/>
      <c r="N90" s="60"/>
      <c r="O90" s="47"/>
      <c r="P90" s="60"/>
      <c r="Q90" s="51"/>
      <c r="R90" s="47"/>
      <c r="S90" s="51"/>
      <c r="T90" s="47"/>
      <c r="U90" s="47"/>
      <c r="V90" s="51"/>
      <c r="W90" s="47"/>
      <c r="X90" s="51"/>
      <c r="Y90" s="47"/>
      <c r="Z90" s="51"/>
      <c r="AA90" s="47"/>
      <c r="AB90" s="51"/>
      <c r="AC90" s="51"/>
      <c r="AD90" s="51"/>
      <c r="AE90" s="51"/>
      <c r="AG90" s="47"/>
      <c r="AH90" s="47"/>
      <c r="AI90" s="47"/>
      <c r="AJ90" s="51"/>
      <c r="AK90" s="51"/>
      <c r="AL90" s="51"/>
      <c r="AM90" s="51"/>
      <c r="AO90" s="47"/>
      <c r="AP90" s="47"/>
      <c r="AQ90" s="26"/>
      <c r="AR90" s="47"/>
      <c r="AS90" s="47"/>
      <c r="AT90" s="47"/>
      <c r="AU90" s="47"/>
      <c r="AV90" s="47"/>
      <c r="AW90" s="47"/>
      <c r="AX90" s="47"/>
      <c r="AY90" s="26"/>
      <c r="AZ90" s="51"/>
      <c r="BB90" s="47"/>
      <c r="BC90" s="47"/>
      <c r="BD90" s="26"/>
      <c r="BE90" s="47"/>
      <c r="BF90" s="47"/>
      <c r="BG90" s="47"/>
      <c r="BH90" s="47"/>
      <c r="BI90" s="47"/>
      <c r="BJ90" s="47"/>
      <c r="BK90" s="47"/>
      <c r="BL90" s="26"/>
      <c r="BM90" s="51"/>
    </row>
    <row r="91" spans="1:65" s="33" customFormat="1" x14ac:dyDescent="0.2">
      <c r="A91" s="47"/>
      <c r="B91" s="53"/>
      <c r="C91" s="59"/>
      <c r="D91" s="26"/>
      <c r="E91" s="52"/>
      <c r="F91" s="51"/>
      <c r="G91" s="51"/>
      <c r="H91" s="122"/>
      <c r="I91" s="47"/>
      <c r="J91" s="47"/>
      <c r="K91" s="47"/>
      <c r="L91" s="47"/>
      <c r="M91" s="54"/>
      <c r="N91" s="60"/>
      <c r="O91" s="47"/>
      <c r="P91" s="60"/>
      <c r="Q91" s="51"/>
      <c r="R91" s="47"/>
      <c r="S91" s="51"/>
      <c r="T91" s="47"/>
      <c r="U91" s="47"/>
      <c r="V91" s="51"/>
      <c r="W91" s="47"/>
      <c r="X91" s="51"/>
      <c r="Y91" s="47"/>
      <c r="Z91" s="51"/>
      <c r="AA91" s="47"/>
      <c r="AB91" s="51"/>
      <c r="AC91" s="47"/>
      <c r="AD91" s="51"/>
      <c r="AE91" s="47"/>
      <c r="AG91" s="47"/>
      <c r="AH91" s="47"/>
      <c r="AI91" s="47"/>
      <c r="AJ91" s="51"/>
      <c r="AK91" s="51"/>
      <c r="AL91" s="47"/>
      <c r="AM91" s="47"/>
      <c r="AO91" s="47"/>
      <c r="AP91" s="47"/>
      <c r="AQ91" s="26"/>
      <c r="AR91" s="47"/>
      <c r="AS91" s="47"/>
      <c r="AT91" s="47"/>
      <c r="AU91" s="47"/>
      <c r="AV91" s="47"/>
      <c r="AW91" s="47"/>
      <c r="AX91" s="47"/>
      <c r="AY91" s="26"/>
      <c r="AZ91" s="51"/>
      <c r="BB91" s="47"/>
      <c r="BC91" s="47"/>
      <c r="BD91" s="26"/>
      <c r="BE91" s="47"/>
      <c r="BF91" s="47"/>
      <c r="BG91" s="47"/>
      <c r="BH91" s="47"/>
      <c r="BI91" s="47"/>
      <c r="BJ91" s="47"/>
      <c r="BK91" s="47"/>
      <c r="BL91" s="26"/>
      <c r="BM91" s="51"/>
    </row>
    <row r="92" spans="1:65" s="33" customFormat="1" x14ac:dyDescent="0.2">
      <c r="A92" s="47"/>
      <c r="B92" s="53"/>
      <c r="C92" s="47"/>
      <c r="D92" s="26"/>
      <c r="E92" s="52"/>
      <c r="F92" s="51"/>
      <c r="G92" s="51"/>
      <c r="H92" s="122"/>
      <c r="I92" s="47"/>
      <c r="J92" s="47"/>
      <c r="K92" s="47"/>
      <c r="L92" s="47"/>
      <c r="M92" s="54"/>
      <c r="N92" s="60"/>
      <c r="O92" s="47"/>
      <c r="P92" s="60"/>
      <c r="Q92" s="51"/>
      <c r="R92" s="47"/>
      <c r="S92" s="51"/>
      <c r="T92" s="47"/>
      <c r="U92" s="47"/>
      <c r="V92" s="51"/>
      <c r="W92" s="26"/>
      <c r="X92" s="51"/>
      <c r="Y92" s="47"/>
      <c r="Z92" s="51"/>
      <c r="AA92" s="47"/>
      <c r="AB92" s="51"/>
      <c r="AC92" s="51"/>
      <c r="AD92" s="51"/>
      <c r="AE92" s="47"/>
      <c r="AG92" s="47"/>
      <c r="AH92" s="47"/>
      <c r="AI92" s="47"/>
      <c r="AJ92" s="51"/>
      <c r="AK92" s="51"/>
      <c r="AL92" s="47"/>
      <c r="AM92" s="47"/>
      <c r="AO92" s="47"/>
      <c r="AP92" s="47"/>
      <c r="AQ92" s="26"/>
      <c r="AR92" s="47"/>
      <c r="AS92" s="47"/>
      <c r="AT92" s="47"/>
      <c r="AU92" s="47"/>
      <c r="AV92" s="47"/>
      <c r="AW92" s="47"/>
      <c r="AX92" s="47"/>
      <c r="AY92" s="26"/>
      <c r="AZ92" s="51"/>
      <c r="BB92" s="47"/>
      <c r="BC92" s="47"/>
      <c r="BD92" s="26"/>
      <c r="BE92" s="47"/>
      <c r="BF92" s="47"/>
      <c r="BG92" s="47"/>
      <c r="BH92" s="47"/>
      <c r="BI92" s="47"/>
      <c r="BJ92" s="47"/>
      <c r="BK92" s="47"/>
      <c r="BL92" s="26"/>
      <c r="BM92" s="51"/>
    </row>
    <row r="93" spans="1:65" s="33" customFormat="1" x14ac:dyDescent="0.2">
      <c r="A93" s="47"/>
      <c r="B93" s="53"/>
      <c r="C93" s="47"/>
      <c r="D93" s="26"/>
      <c r="E93" s="52"/>
      <c r="F93" s="51"/>
      <c r="G93" s="51"/>
      <c r="H93" s="122"/>
      <c r="I93" s="47"/>
      <c r="J93" s="47"/>
      <c r="K93" s="47"/>
      <c r="L93" s="47"/>
      <c r="M93" s="54"/>
      <c r="N93" s="60"/>
      <c r="O93" s="47"/>
      <c r="P93" s="60"/>
      <c r="Q93" s="51"/>
      <c r="R93" s="47"/>
      <c r="S93" s="51"/>
      <c r="T93" s="47"/>
      <c r="U93" s="47"/>
      <c r="V93" s="51"/>
      <c r="W93" s="47"/>
      <c r="X93" s="51"/>
      <c r="Y93" s="47"/>
      <c r="Z93" s="51"/>
      <c r="AA93" s="47"/>
      <c r="AB93" s="51"/>
      <c r="AC93" s="51"/>
      <c r="AD93" s="51"/>
      <c r="AE93" s="47"/>
      <c r="AG93" s="47"/>
      <c r="AH93" s="47"/>
      <c r="AI93" s="47"/>
      <c r="AJ93" s="51"/>
      <c r="AK93" s="51"/>
      <c r="AL93" s="47"/>
      <c r="AM93" s="47"/>
      <c r="AO93" s="47"/>
      <c r="AP93" s="47"/>
      <c r="AQ93" s="26"/>
      <c r="AR93" s="47"/>
      <c r="AS93" s="47"/>
      <c r="AT93" s="47"/>
      <c r="AU93" s="47"/>
      <c r="AV93" s="47"/>
      <c r="AW93" s="47"/>
      <c r="AX93" s="47"/>
      <c r="AY93" s="26"/>
      <c r="AZ93" s="51"/>
      <c r="BB93" s="47"/>
      <c r="BC93" s="47"/>
      <c r="BD93" s="26"/>
      <c r="BE93" s="47"/>
      <c r="BF93" s="47"/>
      <c r="BG93" s="47"/>
      <c r="BH93" s="47"/>
      <c r="BI93" s="47"/>
      <c r="BJ93" s="47"/>
      <c r="BK93" s="47"/>
      <c r="BL93" s="26"/>
      <c r="BM93" s="51"/>
    </row>
    <row r="94" spans="1:65" s="33" customFormat="1" x14ac:dyDescent="0.2">
      <c r="A94" s="47"/>
      <c r="B94" s="53"/>
      <c r="C94" s="47"/>
      <c r="D94" s="26"/>
      <c r="E94" s="52"/>
      <c r="F94" s="51"/>
      <c r="G94" s="51"/>
      <c r="H94" s="122"/>
      <c r="I94" s="47"/>
      <c r="J94" s="47"/>
      <c r="K94" s="47"/>
      <c r="L94" s="47"/>
      <c r="M94" s="54"/>
      <c r="N94" s="60"/>
      <c r="O94" s="47"/>
      <c r="P94" s="60"/>
      <c r="Q94" s="51"/>
      <c r="R94" s="47"/>
      <c r="S94" s="51"/>
      <c r="T94" s="47"/>
      <c r="U94" s="47"/>
      <c r="V94" s="51"/>
      <c r="W94" s="47"/>
      <c r="X94" s="51"/>
      <c r="Y94" s="47"/>
      <c r="Z94" s="51"/>
      <c r="AA94" s="47"/>
      <c r="AB94" s="51"/>
      <c r="AC94" s="51"/>
      <c r="AD94" s="51"/>
      <c r="AE94" s="47"/>
      <c r="AG94" s="47"/>
      <c r="AH94" s="47"/>
      <c r="AI94" s="47"/>
      <c r="AJ94" s="51"/>
      <c r="AK94" s="51"/>
      <c r="AL94" s="47"/>
      <c r="AM94" s="47"/>
      <c r="AO94" s="47"/>
      <c r="AP94" s="47"/>
      <c r="AQ94" s="26"/>
      <c r="AR94" s="47"/>
      <c r="AS94" s="47"/>
      <c r="AT94" s="47"/>
      <c r="AU94" s="47"/>
      <c r="AV94" s="47"/>
      <c r="AW94" s="47"/>
      <c r="AX94" s="47"/>
      <c r="AY94" s="26"/>
      <c r="AZ94" s="51"/>
      <c r="BB94" s="47"/>
      <c r="BC94" s="47"/>
      <c r="BD94" s="26"/>
      <c r="BE94" s="47"/>
      <c r="BF94" s="47"/>
      <c r="BG94" s="47"/>
      <c r="BH94" s="47"/>
      <c r="BI94" s="47"/>
      <c r="BJ94" s="47"/>
      <c r="BK94" s="47"/>
      <c r="BL94" s="26"/>
      <c r="BM94" s="51"/>
    </row>
    <row r="95" spans="1:65" s="33" customFormat="1" x14ac:dyDescent="0.2">
      <c r="A95" s="47"/>
      <c r="B95" s="53"/>
      <c r="C95" s="47"/>
      <c r="D95" s="26"/>
      <c r="E95" s="52"/>
      <c r="F95" s="51"/>
      <c r="G95" s="51"/>
      <c r="H95" s="122"/>
      <c r="I95" s="47"/>
      <c r="J95" s="47"/>
      <c r="K95" s="47"/>
      <c r="L95" s="47"/>
      <c r="M95" s="54"/>
      <c r="N95" s="60"/>
      <c r="O95" s="47"/>
      <c r="P95" s="60"/>
      <c r="Q95" s="51"/>
      <c r="R95" s="47"/>
      <c r="S95" s="51"/>
      <c r="T95" s="47"/>
      <c r="U95" s="47"/>
      <c r="V95" s="51"/>
      <c r="W95" s="26"/>
      <c r="X95" s="51"/>
      <c r="Y95" s="47"/>
      <c r="Z95" s="51"/>
      <c r="AA95" s="47"/>
      <c r="AB95" s="51"/>
      <c r="AC95" s="51"/>
      <c r="AD95" s="51"/>
      <c r="AE95" s="47"/>
      <c r="AG95" s="47"/>
      <c r="AH95" s="47"/>
      <c r="AI95" s="47"/>
      <c r="AJ95" s="51"/>
      <c r="AK95" s="51"/>
      <c r="AL95" s="47"/>
      <c r="AM95" s="47"/>
      <c r="AO95" s="47"/>
      <c r="AP95" s="47"/>
      <c r="AQ95" s="26"/>
      <c r="AR95" s="47"/>
      <c r="AS95" s="47"/>
      <c r="AT95" s="47"/>
      <c r="AU95" s="47"/>
      <c r="AV95" s="47"/>
      <c r="AW95" s="47"/>
      <c r="AX95" s="47"/>
      <c r="AY95" s="26"/>
      <c r="AZ95" s="51"/>
      <c r="BB95" s="47"/>
      <c r="BC95" s="47"/>
      <c r="BD95" s="26"/>
      <c r="BE95" s="47"/>
      <c r="BF95" s="47"/>
      <c r="BG95" s="47"/>
      <c r="BH95" s="47"/>
      <c r="BI95" s="47"/>
      <c r="BJ95" s="47"/>
      <c r="BK95" s="47"/>
      <c r="BL95" s="26"/>
      <c r="BM95" s="51"/>
    </row>
    <row r="96" spans="1:65" s="33" customFormat="1" x14ac:dyDescent="0.2">
      <c r="A96" s="47"/>
      <c r="B96" s="53"/>
      <c r="C96" s="47"/>
      <c r="D96" s="26"/>
      <c r="E96" s="52"/>
      <c r="F96" s="51"/>
      <c r="G96" s="51"/>
      <c r="H96" s="122"/>
      <c r="I96" s="47"/>
      <c r="J96" s="47"/>
      <c r="K96" s="47"/>
      <c r="L96" s="47"/>
      <c r="M96" s="54"/>
      <c r="N96" s="60"/>
      <c r="O96" s="47"/>
      <c r="P96" s="60"/>
      <c r="Q96" s="51"/>
      <c r="R96" s="47"/>
      <c r="S96" s="51"/>
      <c r="T96" s="47"/>
      <c r="U96" s="47"/>
      <c r="V96" s="51"/>
      <c r="W96" s="47"/>
      <c r="X96" s="51"/>
      <c r="Y96" s="47"/>
      <c r="Z96" s="51"/>
      <c r="AA96" s="47"/>
      <c r="AB96" s="51"/>
      <c r="AC96" s="51"/>
      <c r="AD96" s="51"/>
      <c r="AE96" s="47"/>
      <c r="AG96" s="47"/>
      <c r="AH96" s="47"/>
      <c r="AI96" s="47"/>
      <c r="AJ96" s="51"/>
      <c r="AK96" s="51"/>
      <c r="AL96" s="47"/>
      <c r="AM96" s="47"/>
      <c r="AO96" s="47"/>
      <c r="AP96" s="47"/>
      <c r="AQ96" s="26"/>
      <c r="AR96" s="47"/>
      <c r="AS96" s="47"/>
      <c r="AT96" s="47"/>
      <c r="AU96" s="47"/>
      <c r="AV96" s="47"/>
      <c r="AW96" s="47"/>
      <c r="AX96" s="47"/>
      <c r="AY96" s="26"/>
      <c r="AZ96" s="51"/>
      <c r="BB96" s="47"/>
      <c r="BC96" s="47"/>
      <c r="BD96" s="26"/>
      <c r="BE96" s="47"/>
      <c r="BF96" s="47"/>
      <c r="BG96" s="47"/>
      <c r="BH96" s="47"/>
      <c r="BI96" s="47"/>
      <c r="BJ96" s="47"/>
      <c r="BK96" s="47"/>
      <c r="BL96" s="26"/>
      <c r="BM96" s="51"/>
    </row>
    <row r="97" spans="1:65" s="33" customFormat="1" x14ac:dyDescent="0.2">
      <c r="A97" s="47"/>
      <c r="B97" s="53"/>
      <c r="C97" s="59"/>
      <c r="D97" s="26"/>
      <c r="E97" s="52"/>
      <c r="F97" s="51"/>
      <c r="G97" s="51"/>
      <c r="H97" s="122"/>
      <c r="I97" s="47"/>
      <c r="J97" s="47"/>
      <c r="K97" s="47"/>
      <c r="L97" s="47"/>
      <c r="M97" s="54"/>
      <c r="N97" s="60"/>
      <c r="O97" s="47"/>
      <c r="P97" s="60"/>
      <c r="Q97" s="51"/>
      <c r="R97" s="47"/>
      <c r="S97" s="51"/>
      <c r="T97" s="47"/>
      <c r="U97" s="47"/>
      <c r="V97" s="51"/>
      <c r="W97" s="26"/>
      <c r="X97" s="51"/>
      <c r="Y97" s="47"/>
      <c r="Z97" s="51"/>
      <c r="AA97" s="47"/>
      <c r="AB97" s="51"/>
      <c r="AC97" s="51"/>
      <c r="AD97" s="51"/>
      <c r="AE97" s="47"/>
      <c r="AG97" s="47"/>
      <c r="AH97" s="47"/>
      <c r="AI97" s="47"/>
      <c r="AJ97" s="51"/>
      <c r="AK97" s="51"/>
      <c r="AL97" s="47"/>
      <c r="AM97" s="47"/>
      <c r="AO97" s="47"/>
      <c r="AP97" s="47"/>
      <c r="AQ97" s="26"/>
      <c r="AR97" s="47"/>
      <c r="AS97" s="47"/>
      <c r="AT97" s="47"/>
      <c r="AU97" s="47"/>
      <c r="AV97" s="47"/>
      <c r="AW97" s="47"/>
      <c r="AX97" s="47"/>
      <c r="AY97" s="26"/>
      <c r="AZ97" s="51"/>
      <c r="BB97" s="47"/>
      <c r="BC97" s="47"/>
      <c r="BD97" s="26"/>
      <c r="BE97" s="47"/>
      <c r="BF97" s="47"/>
      <c r="BG97" s="47"/>
      <c r="BH97" s="47"/>
      <c r="BI97" s="47"/>
      <c r="BJ97" s="47"/>
      <c r="BK97" s="47"/>
      <c r="BL97" s="26"/>
      <c r="BM97" s="51"/>
    </row>
    <row r="98" spans="1:65" s="33" customFormat="1" x14ac:dyDescent="0.2">
      <c r="A98" s="47"/>
      <c r="B98" s="53"/>
      <c r="C98" s="59"/>
      <c r="D98" s="26"/>
      <c r="E98" s="52"/>
      <c r="F98" s="51"/>
      <c r="G98" s="51"/>
      <c r="H98" s="122"/>
      <c r="I98" s="47"/>
      <c r="J98" s="47"/>
      <c r="K98" s="47"/>
      <c r="L98" s="47"/>
      <c r="M98" s="54"/>
      <c r="N98" s="60"/>
      <c r="O98" s="47"/>
      <c r="P98" s="60"/>
      <c r="Q98" s="51"/>
      <c r="R98" s="47"/>
      <c r="S98" s="51"/>
      <c r="T98" s="47"/>
      <c r="U98" s="47"/>
      <c r="V98" s="51"/>
      <c r="W98" s="47"/>
      <c r="X98" s="51"/>
      <c r="Y98" s="47"/>
      <c r="Z98" s="51"/>
      <c r="AA98" s="47"/>
      <c r="AB98" s="51"/>
      <c r="AC98" s="51"/>
      <c r="AD98" s="51"/>
      <c r="AE98" s="47"/>
      <c r="AG98" s="47"/>
      <c r="AH98" s="47"/>
      <c r="AI98" s="47"/>
      <c r="AJ98" s="51"/>
      <c r="AK98" s="51"/>
      <c r="AL98" s="47"/>
      <c r="AM98" s="47"/>
      <c r="AO98" s="47"/>
      <c r="AP98" s="47"/>
      <c r="AQ98" s="26"/>
      <c r="AR98" s="47"/>
      <c r="AS98" s="47"/>
      <c r="AT98" s="47"/>
      <c r="AU98" s="47"/>
      <c r="AV98" s="47"/>
      <c r="AW98" s="47"/>
      <c r="AX98" s="47"/>
      <c r="AY98" s="26"/>
      <c r="AZ98" s="51"/>
      <c r="BB98" s="47"/>
      <c r="BC98" s="47"/>
      <c r="BD98" s="26"/>
      <c r="BE98" s="47"/>
      <c r="BF98" s="47"/>
      <c r="BG98" s="47"/>
      <c r="BH98" s="47"/>
      <c r="BI98" s="47"/>
      <c r="BJ98" s="47"/>
      <c r="BK98" s="47"/>
      <c r="BL98" s="26"/>
      <c r="BM98" s="51"/>
    </row>
    <row r="99" spans="1:65" s="33" customFormat="1" x14ac:dyDescent="0.2">
      <c r="A99" s="47"/>
      <c r="B99" s="53"/>
      <c r="C99" s="59"/>
      <c r="D99" s="26"/>
      <c r="E99" s="52"/>
      <c r="F99" s="51"/>
      <c r="G99" s="51"/>
      <c r="H99" s="122"/>
      <c r="I99" s="47"/>
      <c r="J99" s="47"/>
      <c r="K99" s="47"/>
      <c r="L99" s="47"/>
      <c r="M99" s="54"/>
      <c r="N99" s="60"/>
      <c r="O99" s="47"/>
      <c r="P99" s="60"/>
      <c r="Q99" s="51"/>
      <c r="R99" s="47"/>
      <c r="S99" s="51"/>
      <c r="T99" s="47"/>
      <c r="U99" s="47"/>
      <c r="V99" s="51"/>
      <c r="W99" s="47"/>
      <c r="X99" s="51"/>
      <c r="Y99" s="47"/>
      <c r="Z99" s="51"/>
      <c r="AA99" s="47"/>
      <c r="AB99" s="51"/>
      <c r="AC99" s="51"/>
      <c r="AD99" s="51"/>
      <c r="AE99" s="47"/>
      <c r="AG99" s="47"/>
      <c r="AH99" s="47"/>
      <c r="AI99" s="47"/>
      <c r="AJ99" s="51"/>
      <c r="AK99" s="51"/>
      <c r="AL99" s="47"/>
      <c r="AM99" s="47"/>
      <c r="AO99" s="47"/>
      <c r="AP99" s="47"/>
      <c r="AQ99" s="26"/>
      <c r="AR99" s="47"/>
      <c r="AS99" s="47"/>
      <c r="AT99" s="47"/>
      <c r="AU99" s="47"/>
      <c r="AV99" s="47"/>
      <c r="AW99" s="47"/>
      <c r="AX99" s="47"/>
      <c r="AY99" s="26"/>
      <c r="AZ99" s="51"/>
      <c r="BB99" s="47"/>
      <c r="BC99" s="47"/>
      <c r="BD99" s="26"/>
      <c r="BE99" s="47"/>
      <c r="BF99" s="47"/>
      <c r="BG99" s="47"/>
      <c r="BH99" s="47"/>
      <c r="BI99" s="47"/>
      <c r="BJ99" s="47"/>
      <c r="BK99" s="47"/>
      <c r="BL99" s="26"/>
      <c r="BM99" s="51"/>
    </row>
    <row r="100" spans="1:65" s="33" customFormat="1" x14ac:dyDescent="0.2">
      <c r="A100" s="47"/>
      <c r="B100" s="53"/>
      <c r="C100" s="47"/>
      <c r="D100" s="26"/>
      <c r="E100" s="52"/>
      <c r="F100" s="51"/>
      <c r="G100" s="51"/>
      <c r="H100" s="122"/>
      <c r="I100" s="47"/>
      <c r="J100" s="47"/>
      <c r="K100" s="47"/>
      <c r="L100" s="47"/>
      <c r="M100" s="54"/>
      <c r="N100" s="60"/>
      <c r="O100" s="47"/>
      <c r="P100" s="60"/>
      <c r="Q100" s="51"/>
      <c r="R100" s="47"/>
      <c r="S100" s="51"/>
      <c r="T100" s="47"/>
      <c r="U100" s="47"/>
      <c r="V100" s="51"/>
      <c r="W100" s="47"/>
      <c r="X100" s="51"/>
      <c r="Y100" s="47"/>
      <c r="Z100" s="51"/>
      <c r="AA100" s="47"/>
      <c r="AB100" s="51"/>
      <c r="AC100" s="51"/>
      <c r="AD100" s="51"/>
      <c r="AE100" s="47"/>
      <c r="AG100" s="47"/>
      <c r="AH100" s="47"/>
      <c r="AI100" s="47"/>
      <c r="AJ100" s="51"/>
      <c r="AK100" s="51"/>
      <c r="AL100" s="47"/>
      <c r="AM100" s="47"/>
      <c r="AO100" s="47"/>
      <c r="AP100" s="47"/>
      <c r="AQ100" s="26"/>
      <c r="AR100" s="47"/>
      <c r="AS100" s="47"/>
      <c r="AT100" s="47"/>
      <c r="AU100" s="47"/>
      <c r="AV100" s="47"/>
      <c r="AW100" s="47"/>
      <c r="AX100" s="47"/>
      <c r="AY100" s="26"/>
      <c r="AZ100" s="51"/>
      <c r="BB100" s="47"/>
      <c r="BC100" s="47"/>
      <c r="BD100" s="26"/>
      <c r="BE100" s="47"/>
      <c r="BF100" s="47"/>
      <c r="BG100" s="47"/>
      <c r="BH100" s="47"/>
      <c r="BI100" s="47"/>
      <c r="BJ100" s="47"/>
      <c r="BK100" s="47"/>
      <c r="BL100" s="26"/>
      <c r="BM100" s="51"/>
    </row>
    <row r="101" spans="1:65" s="33" customFormat="1" x14ac:dyDescent="0.2">
      <c r="A101" s="47"/>
      <c r="B101" s="53"/>
      <c r="C101" s="47"/>
      <c r="D101" s="26"/>
      <c r="E101" s="52"/>
      <c r="F101" s="51"/>
      <c r="G101" s="51"/>
      <c r="H101" s="122"/>
      <c r="I101" s="47"/>
      <c r="J101" s="47"/>
      <c r="K101" s="47"/>
      <c r="L101" s="47"/>
      <c r="M101" s="54"/>
      <c r="N101" s="60"/>
      <c r="O101" s="47"/>
      <c r="P101" s="60"/>
      <c r="Q101" s="51"/>
      <c r="R101" s="47"/>
      <c r="S101" s="51"/>
      <c r="T101" s="47"/>
      <c r="U101" s="47"/>
      <c r="V101" s="51"/>
      <c r="W101" s="47"/>
      <c r="X101" s="51"/>
      <c r="Y101" s="47"/>
      <c r="Z101" s="51"/>
      <c r="AA101" s="47"/>
      <c r="AB101" s="51"/>
      <c r="AC101" s="51"/>
      <c r="AD101" s="51"/>
      <c r="AE101" s="47"/>
      <c r="AG101" s="47"/>
      <c r="AH101" s="47"/>
      <c r="AI101" s="47"/>
      <c r="AJ101" s="51"/>
      <c r="AK101" s="51"/>
      <c r="AL101" s="47"/>
      <c r="AM101" s="47"/>
      <c r="AO101" s="47"/>
      <c r="AP101" s="47"/>
      <c r="AQ101" s="26"/>
      <c r="AR101" s="47"/>
      <c r="AS101" s="47"/>
      <c r="AT101" s="47"/>
      <c r="AU101" s="47"/>
      <c r="AV101" s="47"/>
      <c r="AW101" s="47"/>
      <c r="AX101" s="47"/>
      <c r="AY101" s="26"/>
      <c r="AZ101" s="51"/>
      <c r="BB101" s="47"/>
      <c r="BC101" s="47"/>
      <c r="BD101" s="26"/>
      <c r="BE101" s="47"/>
      <c r="BF101" s="47"/>
      <c r="BG101" s="47"/>
      <c r="BH101" s="47"/>
      <c r="BI101" s="47"/>
      <c r="BJ101" s="47"/>
      <c r="BK101" s="47"/>
      <c r="BL101" s="26"/>
      <c r="BM101" s="51"/>
    </row>
    <row r="102" spans="1:65" s="33" customFormat="1" x14ac:dyDescent="0.2">
      <c r="A102" s="47"/>
      <c r="B102" s="53"/>
      <c r="C102" s="59"/>
      <c r="D102" s="26"/>
      <c r="E102" s="52"/>
      <c r="F102" s="51"/>
      <c r="G102" s="51"/>
      <c r="H102" s="122"/>
      <c r="I102" s="47"/>
      <c r="J102" s="47"/>
      <c r="K102" s="47"/>
      <c r="L102" s="47"/>
      <c r="M102" s="54"/>
      <c r="N102" s="60"/>
      <c r="O102" s="47"/>
      <c r="P102" s="60"/>
      <c r="Q102" s="51"/>
      <c r="R102" s="47"/>
      <c r="S102" s="51"/>
      <c r="T102" s="47"/>
      <c r="U102" s="47"/>
      <c r="V102" s="51"/>
      <c r="W102" s="47"/>
      <c r="X102" s="51"/>
      <c r="Y102" s="47"/>
      <c r="Z102" s="51"/>
      <c r="AA102" s="47"/>
      <c r="AB102" s="51"/>
      <c r="AC102" s="51"/>
      <c r="AD102" s="51"/>
      <c r="AE102" s="47"/>
      <c r="AG102" s="47"/>
      <c r="AH102" s="47"/>
      <c r="AI102" s="47"/>
      <c r="AJ102" s="51"/>
      <c r="AK102" s="51"/>
      <c r="AL102" s="47"/>
      <c r="AM102" s="47"/>
      <c r="AO102" s="47"/>
      <c r="AP102" s="47"/>
      <c r="AQ102" s="26"/>
      <c r="AR102" s="47"/>
      <c r="AS102" s="47"/>
      <c r="AT102" s="47"/>
      <c r="AU102" s="47"/>
      <c r="AV102" s="47"/>
      <c r="AW102" s="47"/>
      <c r="AX102" s="47"/>
      <c r="AY102" s="26"/>
      <c r="AZ102" s="51"/>
      <c r="BB102" s="47"/>
      <c r="BC102" s="47"/>
      <c r="BD102" s="26"/>
      <c r="BE102" s="47"/>
      <c r="BF102" s="47"/>
      <c r="BG102" s="47"/>
      <c r="BH102" s="47"/>
      <c r="BI102" s="47"/>
      <c r="BJ102" s="47"/>
      <c r="BK102" s="47"/>
      <c r="BL102" s="26"/>
      <c r="BM102" s="51"/>
    </row>
    <row r="103" spans="1:65" s="33" customFormat="1" x14ac:dyDescent="0.2">
      <c r="A103" s="26"/>
      <c r="B103" s="53"/>
      <c r="C103" s="47"/>
      <c r="D103" s="47"/>
      <c r="E103" s="52"/>
      <c r="F103" s="55"/>
      <c r="G103" s="26"/>
      <c r="H103" s="123"/>
      <c r="I103" s="26"/>
      <c r="J103" s="26"/>
      <c r="K103" s="26"/>
      <c r="L103" s="26"/>
      <c r="M103" s="26"/>
      <c r="N103" s="26"/>
      <c r="O103" s="26"/>
      <c r="P103" s="26"/>
      <c r="Q103" s="55"/>
      <c r="R103" s="26"/>
      <c r="S103" s="55"/>
      <c r="T103" s="26"/>
      <c r="U103" s="26"/>
      <c r="V103" s="55"/>
      <c r="W103" s="26"/>
      <c r="X103" s="26"/>
      <c r="Y103" s="26"/>
      <c r="Z103" s="26"/>
      <c r="AA103" s="26"/>
      <c r="AB103" s="26"/>
      <c r="AC103" s="26"/>
      <c r="AD103" s="62"/>
    </row>
    <row r="104" spans="1:65" s="33" customFormat="1" x14ac:dyDescent="0.2">
      <c r="A104" s="47"/>
      <c r="B104" s="47"/>
      <c r="C104" s="47"/>
      <c r="D104" s="47"/>
      <c r="E104" s="47"/>
      <c r="F104" s="47"/>
      <c r="G104" s="47"/>
      <c r="H104" s="122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</row>
    <row r="105" spans="1:65" s="33" customFormat="1" x14ac:dyDescent="0.2">
      <c r="A105" s="47"/>
      <c r="B105" s="47"/>
      <c r="C105" s="47"/>
      <c r="D105" s="47"/>
      <c r="E105" s="47"/>
      <c r="F105" s="47"/>
      <c r="G105" s="47"/>
      <c r="H105" s="122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G105" s="47"/>
      <c r="AH105" s="47"/>
      <c r="AI105" s="47"/>
      <c r="AJ105" s="47"/>
      <c r="AK105" s="47"/>
      <c r="AL105" s="47"/>
      <c r="AM105" s="47"/>
      <c r="AO105" s="47"/>
      <c r="AP105" s="47"/>
      <c r="AQ105" s="26"/>
      <c r="AR105" s="47"/>
      <c r="AS105" s="47"/>
      <c r="AT105" s="47"/>
      <c r="AU105" s="47"/>
      <c r="AV105" s="47"/>
      <c r="AW105" s="47"/>
      <c r="AX105" s="47"/>
      <c r="AY105" s="26"/>
      <c r="AZ105" s="51"/>
      <c r="BB105" s="47"/>
      <c r="BC105" s="47"/>
      <c r="BD105" s="26"/>
      <c r="BE105" s="47"/>
      <c r="BF105" s="47"/>
      <c r="BG105" s="47"/>
      <c r="BH105" s="47"/>
      <c r="BI105" s="47"/>
      <c r="BJ105" s="47"/>
      <c r="BK105" s="47"/>
      <c r="BL105" s="26"/>
      <c r="BM105" s="51"/>
    </row>
    <row r="106" spans="1:65" s="33" customFormat="1" x14ac:dyDescent="0.2">
      <c r="A106" s="47"/>
      <c r="B106" s="53"/>
      <c r="C106" s="59"/>
      <c r="D106" s="26"/>
      <c r="E106" s="52"/>
      <c r="F106" s="51"/>
      <c r="G106" s="51"/>
      <c r="H106" s="122"/>
      <c r="I106" s="47"/>
      <c r="J106" s="47"/>
      <c r="K106" s="47"/>
      <c r="L106" s="47"/>
      <c r="M106" s="54"/>
      <c r="N106" s="60"/>
      <c r="O106" s="47"/>
      <c r="P106" s="60"/>
      <c r="Q106" s="51"/>
      <c r="R106" s="47"/>
      <c r="S106" s="51"/>
      <c r="T106" s="47"/>
      <c r="U106" s="47"/>
      <c r="V106" s="51"/>
      <c r="W106" s="47"/>
      <c r="X106" s="51"/>
      <c r="Y106" s="47"/>
      <c r="Z106" s="51"/>
      <c r="AA106" s="47"/>
      <c r="AB106" s="51"/>
      <c r="AC106" s="51"/>
      <c r="AD106" s="55"/>
      <c r="AE106" s="51"/>
      <c r="AG106" s="47"/>
      <c r="AH106" s="47"/>
      <c r="AI106" s="47"/>
      <c r="AJ106" s="51"/>
      <c r="AK106" s="51"/>
      <c r="AL106" s="51"/>
      <c r="AM106" s="51"/>
      <c r="AO106" s="47"/>
      <c r="AP106" s="47"/>
      <c r="AQ106" s="26"/>
      <c r="AR106" s="47"/>
      <c r="AS106" s="47"/>
      <c r="AT106" s="47"/>
      <c r="AU106" s="47"/>
      <c r="AV106" s="47"/>
      <c r="AW106" s="47"/>
      <c r="AX106" s="47"/>
      <c r="AY106" s="26"/>
      <c r="AZ106" s="51"/>
      <c r="BB106" s="47"/>
      <c r="BC106" s="47"/>
      <c r="BD106" s="26"/>
      <c r="BE106" s="47"/>
      <c r="BF106" s="47"/>
      <c r="BG106" s="47"/>
      <c r="BH106" s="47"/>
      <c r="BI106" s="47"/>
      <c r="BJ106" s="47"/>
      <c r="BK106" s="47"/>
      <c r="BL106" s="26"/>
      <c r="BM106" s="51"/>
    </row>
    <row r="107" spans="1:65" s="33" customFormat="1" x14ac:dyDescent="0.2">
      <c r="A107" s="47"/>
      <c r="B107" s="53"/>
      <c r="C107" s="59"/>
      <c r="D107" s="26"/>
      <c r="E107" s="52"/>
      <c r="F107" s="51"/>
      <c r="G107" s="51"/>
      <c r="H107" s="122"/>
      <c r="I107" s="47"/>
      <c r="J107" s="47"/>
      <c r="K107" s="47"/>
      <c r="L107" s="47"/>
      <c r="M107" s="54"/>
      <c r="N107" s="60"/>
      <c r="O107" s="47"/>
      <c r="P107" s="60"/>
      <c r="Q107" s="51"/>
      <c r="R107" s="47"/>
      <c r="S107" s="51"/>
      <c r="T107" s="51"/>
      <c r="U107" s="47"/>
      <c r="V107" s="51"/>
      <c r="W107" s="47"/>
      <c r="X107" s="51"/>
      <c r="Y107" s="47"/>
      <c r="Z107" s="51"/>
      <c r="AA107" s="47"/>
      <c r="AB107" s="51"/>
      <c r="AC107" s="51"/>
      <c r="AD107" s="55"/>
      <c r="AE107" s="51"/>
      <c r="AG107" s="47"/>
      <c r="AH107" s="47"/>
      <c r="AI107" s="47"/>
      <c r="AJ107" s="51"/>
      <c r="AK107" s="51"/>
      <c r="AL107" s="51"/>
      <c r="AM107" s="51"/>
      <c r="AO107" s="47"/>
      <c r="AP107" s="47"/>
      <c r="AQ107" s="26"/>
      <c r="AR107" s="47"/>
      <c r="AS107" s="47"/>
      <c r="AT107" s="47"/>
      <c r="AU107" s="47"/>
      <c r="AV107" s="47"/>
      <c r="AW107" s="47"/>
      <c r="AX107" s="47"/>
      <c r="AY107" s="26"/>
      <c r="AZ107" s="51"/>
      <c r="BB107" s="47"/>
      <c r="BC107" s="47"/>
      <c r="BD107" s="26"/>
      <c r="BE107" s="47"/>
      <c r="BF107" s="47"/>
      <c r="BG107" s="47"/>
      <c r="BH107" s="47"/>
      <c r="BI107" s="47"/>
      <c r="BJ107" s="47"/>
      <c r="BK107" s="47"/>
      <c r="BL107" s="26"/>
      <c r="BM107" s="51"/>
    </row>
    <row r="108" spans="1:65" s="33" customFormat="1" x14ac:dyDescent="0.2">
      <c r="A108" s="47"/>
      <c r="B108" s="53"/>
      <c r="C108" s="59"/>
      <c r="D108" s="26"/>
      <c r="E108" s="52"/>
      <c r="F108" s="51"/>
      <c r="G108" s="51"/>
      <c r="H108" s="122"/>
      <c r="I108" s="47"/>
      <c r="J108" s="47"/>
      <c r="K108" s="47"/>
      <c r="L108" s="47"/>
      <c r="M108" s="54"/>
      <c r="N108" s="60"/>
      <c r="O108" s="47"/>
      <c r="P108" s="60"/>
      <c r="Q108" s="51"/>
      <c r="R108" s="47"/>
      <c r="S108" s="51"/>
      <c r="T108" s="51"/>
      <c r="U108" s="47"/>
      <c r="V108" s="51"/>
      <c r="W108" s="47"/>
      <c r="X108" s="51"/>
      <c r="Y108" s="47"/>
      <c r="Z108" s="51"/>
      <c r="AA108" s="47"/>
      <c r="AB108" s="51"/>
      <c r="AC108" s="51"/>
      <c r="AD108" s="55"/>
      <c r="AE108" s="51"/>
      <c r="AG108" s="47"/>
      <c r="AH108" s="47"/>
      <c r="AI108" s="47"/>
      <c r="AJ108" s="51"/>
      <c r="AK108" s="51"/>
      <c r="AL108" s="51"/>
      <c r="AM108" s="51"/>
      <c r="AO108" s="47"/>
      <c r="AP108" s="47"/>
      <c r="AQ108" s="26"/>
      <c r="AR108" s="47"/>
      <c r="AS108" s="47"/>
      <c r="AT108" s="47"/>
      <c r="AU108" s="47"/>
      <c r="AV108" s="47"/>
      <c r="AW108" s="47"/>
      <c r="AX108" s="47"/>
      <c r="AY108" s="26"/>
      <c r="AZ108" s="51"/>
      <c r="BB108" s="47"/>
      <c r="BC108" s="47"/>
      <c r="BD108" s="26"/>
      <c r="BE108" s="47"/>
      <c r="BF108" s="47"/>
      <c r="BG108" s="47"/>
      <c r="BH108" s="47"/>
      <c r="BI108" s="47"/>
      <c r="BJ108" s="47"/>
      <c r="BK108" s="47"/>
      <c r="BL108" s="26"/>
      <c r="BM108" s="51"/>
    </row>
    <row r="109" spans="1:65" s="33" customFormat="1" x14ac:dyDescent="0.2">
      <c r="A109" s="47"/>
      <c r="B109" s="53"/>
      <c r="C109" s="59"/>
      <c r="D109" s="26"/>
      <c r="E109" s="56"/>
      <c r="F109" s="51"/>
      <c r="G109" s="51"/>
      <c r="H109" s="122"/>
      <c r="I109" s="47"/>
      <c r="J109" s="47"/>
      <c r="K109" s="47"/>
      <c r="L109" s="47"/>
      <c r="M109" s="54"/>
      <c r="N109" s="60"/>
      <c r="O109" s="47"/>
      <c r="P109" s="60"/>
      <c r="Q109" s="51"/>
      <c r="R109" s="47"/>
      <c r="S109" s="51"/>
      <c r="T109" s="51"/>
      <c r="U109" s="47"/>
      <c r="V109" s="51"/>
      <c r="W109" s="47"/>
      <c r="X109" s="51"/>
      <c r="Y109" s="47"/>
      <c r="Z109" s="51"/>
      <c r="AA109" s="47"/>
      <c r="AB109" s="51"/>
      <c r="AC109" s="51"/>
      <c r="AD109" s="55"/>
      <c r="AE109" s="51"/>
      <c r="AG109" s="47"/>
      <c r="AH109" s="47"/>
      <c r="AI109" s="47"/>
      <c r="AJ109" s="51"/>
      <c r="AK109" s="51"/>
      <c r="AL109" s="51"/>
      <c r="AM109" s="51"/>
      <c r="AO109" s="47"/>
      <c r="AP109" s="47"/>
      <c r="AQ109" s="26"/>
      <c r="AR109" s="47"/>
      <c r="AS109" s="47"/>
      <c r="AT109" s="47"/>
      <c r="AU109" s="47"/>
      <c r="AV109" s="47"/>
      <c r="AW109" s="47"/>
      <c r="AX109" s="47"/>
      <c r="AY109" s="26"/>
      <c r="AZ109" s="51"/>
      <c r="BB109" s="47"/>
      <c r="BC109" s="47"/>
      <c r="BD109" s="26"/>
      <c r="BE109" s="47"/>
      <c r="BF109" s="47"/>
      <c r="BG109" s="47"/>
      <c r="BH109" s="47"/>
      <c r="BI109" s="47"/>
      <c r="BJ109" s="47"/>
      <c r="BK109" s="47"/>
      <c r="BL109" s="26"/>
      <c r="BM109" s="51"/>
    </row>
    <row r="110" spans="1:65" s="15" customFormat="1" x14ac:dyDescent="0.2">
      <c r="A110" s="47"/>
      <c r="B110" s="53"/>
      <c r="C110" s="61"/>
      <c r="D110" s="26"/>
      <c r="E110" s="52"/>
      <c r="F110" s="51"/>
      <c r="G110" s="51"/>
      <c r="H110" s="122"/>
      <c r="I110" s="47"/>
      <c r="J110" s="47"/>
      <c r="K110" s="47"/>
      <c r="L110" s="47"/>
      <c r="M110" s="54"/>
      <c r="N110" s="60"/>
      <c r="O110" s="47"/>
      <c r="P110" s="60"/>
      <c r="Q110" s="51"/>
      <c r="R110" s="47"/>
      <c r="S110" s="51"/>
      <c r="T110" s="51"/>
      <c r="U110" s="47"/>
      <c r="V110" s="51"/>
      <c r="W110" s="47"/>
      <c r="X110" s="51"/>
      <c r="Y110" s="47"/>
      <c r="Z110" s="51"/>
      <c r="AA110" s="47"/>
      <c r="AB110" s="51"/>
      <c r="AC110" s="51"/>
      <c r="AD110" s="55"/>
      <c r="AE110" s="26"/>
      <c r="AG110" s="26"/>
      <c r="AH110" s="26"/>
      <c r="AI110" s="26"/>
      <c r="AJ110" s="55"/>
      <c r="AK110" s="55"/>
      <c r="AL110" s="26"/>
      <c r="AM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55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55"/>
    </row>
    <row r="111" spans="1:65" s="33" customFormat="1" x14ac:dyDescent="0.2">
      <c r="A111" s="47"/>
      <c r="B111" s="53"/>
      <c r="C111" s="61"/>
      <c r="D111" s="26"/>
      <c r="E111" s="52"/>
      <c r="F111" s="51"/>
      <c r="G111" s="51"/>
      <c r="H111" s="122"/>
      <c r="I111" s="47"/>
      <c r="J111" s="47"/>
      <c r="K111" s="47"/>
      <c r="L111" s="47"/>
      <c r="M111" s="54"/>
      <c r="N111" s="60"/>
      <c r="O111" s="47"/>
      <c r="P111" s="60"/>
      <c r="Q111" s="51"/>
      <c r="R111" s="47"/>
      <c r="S111" s="51"/>
      <c r="T111" s="47"/>
      <c r="U111" s="47"/>
      <c r="V111" s="51"/>
      <c r="W111" s="47"/>
      <c r="X111" s="51"/>
      <c r="Y111" s="26"/>
      <c r="Z111" s="51"/>
      <c r="AA111" s="26"/>
      <c r="AB111" s="51"/>
      <c r="AC111" s="51"/>
      <c r="AD111" s="55"/>
      <c r="AE111" s="47"/>
      <c r="AG111" s="47"/>
      <c r="AH111" s="47"/>
      <c r="AI111" s="47"/>
      <c r="AJ111" s="51"/>
      <c r="AK111" s="51"/>
      <c r="AL111" s="47"/>
      <c r="AM111" s="47"/>
      <c r="AO111" s="47"/>
      <c r="AP111" s="47"/>
      <c r="AQ111" s="26"/>
      <c r="AR111" s="47"/>
      <c r="AS111" s="47"/>
      <c r="AT111" s="47"/>
      <c r="AU111" s="47"/>
      <c r="AV111" s="47"/>
      <c r="AW111" s="47"/>
      <c r="AX111" s="47"/>
      <c r="AY111" s="26"/>
      <c r="AZ111" s="51"/>
      <c r="BB111" s="47"/>
      <c r="BC111" s="47"/>
      <c r="BD111" s="26"/>
      <c r="BE111" s="47"/>
      <c r="BF111" s="47"/>
      <c r="BG111" s="47"/>
      <c r="BH111" s="47"/>
      <c r="BI111" s="47"/>
      <c r="BJ111" s="47"/>
      <c r="BK111" s="47"/>
      <c r="BL111" s="26"/>
      <c r="BM111" s="51"/>
    </row>
    <row r="112" spans="1:65" s="33" customFormat="1" x14ac:dyDescent="0.2">
      <c r="A112" s="47"/>
      <c r="B112" s="53"/>
      <c r="C112" s="59"/>
      <c r="D112" s="26"/>
      <c r="E112" s="52"/>
      <c r="F112" s="51"/>
      <c r="G112" s="51"/>
      <c r="H112" s="122"/>
      <c r="I112" s="47"/>
      <c r="J112" s="47"/>
      <c r="K112" s="47"/>
      <c r="L112" s="47"/>
      <c r="M112" s="54"/>
      <c r="N112" s="60"/>
      <c r="O112" s="47"/>
      <c r="P112" s="60"/>
      <c r="Q112" s="51"/>
      <c r="R112" s="47"/>
      <c r="S112" s="51"/>
      <c r="T112" s="47"/>
      <c r="U112" s="47"/>
      <c r="V112" s="51"/>
      <c r="W112" s="47"/>
      <c r="X112" s="51"/>
      <c r="Y112" s="47"/>
      <c r="Z112" s="51"/>
      <c r="AA112" s="47"/>
      <c r="AB112" s="51"/>
      <c r="AC112" s="51"/>
      <c r="AD112" s="55"/>
      <c r="AE112" s="51"/>
      <c r="AG112" s="47"/>
      <c r="AH112" s="47"/>
      <c r="AI112" s="47"/>
      <c r="AJ112" s="51"/>
      <c r="AK112" s="51"/>
      <c r="AL112" s="51"/>
      <c r="AM112" s="51"/>
      <c r="AO112" s="47"/>
      <c r="AP112" s="47"/>
      <c r="AQ112" s="26"/>
      <c r="AR112" s="47"/>
      <c r="AS112" s="47"/>
      <c r="AT112" s="47"/>
      <c r="AU112" s="47"/>
      <c r="AV112" s="47"/>
      <c r="AW112" s="47"/>
      <c r="AX112" s="47"/>
      <c r="AY112" s="26"/>
      <c r="AZ112" s="51"/>
      <c r="BB112" s="47"/>
      <c r="BC112" s="47"/>
      <c r="BD112" s="26"/>
      <c r="BE112" s="47"/>
      <c r="BF112" s="47"/>
      <c r="BG112" s="47"/>
      <c r="BH112" s="47"/>
      <c r="BI112" s="47"/>
      <c r="BJ112" s="47"/>
      <c r="BK112" s="47"/>
      <c r="BL112" s="26"/>
      <c r="BM112" s="51"/>
    </row>
    <row r="113" spans="1:65" s="33" customFormat="1" x14ac:dyDescent="0.2">
      <c r="A113" s="47"/>
      <c r="B113" s="57"/>
      <c r="C113" s="61"/>
      <c r="D113" s="26"/>
      <c r="E113" s="52"/>
      <c r="F113" s="51"/>
      <c r="G113" s="51"/>
      <c r="H113" s="122"/>
      <c r="I113" s="47"/>
      <c r="J113" s="47"/>
      <c r="K113" s="47"/>
      <c r="L113" s="47"/>
      <c r="M113" s="54"/>
      <c r="N113" s="60"/>
      <c r="O113" s="47"/>
      <c r="P113" s="60"/>
      <c r="Q113" s="51"/>
      <c r="R113" s="47"/>
      <c r="S113" s="51"/>
      <c r="T113" s="51"/>
      <c r="U113" s="47"/>
      <c r="V113" s="51"/>
      <c r="W113" s="47"/>
      <c r="X113" s="51"/>
      <c r="Y113" s="47"/>
      <c r="Z113" s="51"/>
      <c r="AA113" s="47"/>
      <c r="AB113" s="51"/>
      <c r="AC113" s="51"/>
      <c r="AD113" s="55"/>
      <c r="AE113" s="51"/>
      <c r="AG113" s="47"/>
      <c r="AH113" s="47"/>
      <c r="AI113" s="47"/>
      <c r="AJ113" s="51"/>
      <c r="AK113" s="51"/>
      <c r="AL113" s="51"/>
      <c r="AM113" s="51"/>
      <c r="AO113" s="47"/>
      <c r="AP113" s="47"/>
      <c r="AQ113" s="26"/>
      <c r="AR113" s="47"/>
      <c r="AS113" s="47"/>
      <c r="AT113" s="47"/>
      <c r="AU113" s="47"/>
      <c r="AV113" s="47"/>
      <c r="AW113" s="47"/>
      <c r="AX113" s="47"/>
      <c r="AY113" s="26"/>
      <c r="AZ113" s="51"/>
      <c r="BB113" s="47"/>
      <c r="BC113" s="47"/>
      <c r="BD113" s="26"/>
      <c r="BE113" s="47"/>
      <c r="BF113" s="47"/>
      <c r="BG113" s="47"/>
      <c r="BH113" s="47"/>
      <c r="BI113" s="47"/>
      <c r="BJ113" s="47"/>
      <c r="BK113" s="47"/>
      <c r="BL113" s="26"/>
      <c r="BM113" s="51"/>
    </row>
    <row r="114" spans="1:65" s="33" customFormat="1" x14ac:dyDescent="0.2">
      <c r="A114" s="47"/>
      <c r="B114" s="57"/>
      <c r="C114" s="47"/>
      <c r="D114" s="26"/>
      <c r="E114" s="52"/>
      <c r="F114" s="51"/>
      <c r="G114" s="51"/>
      <c r="H114" s="122"/>
      <c r="I114" s="47"/>
      <c r="J114" s="47"/>
      <c r="K114" s="47"/>
      <c r="L114" s="47"/>
      <c r="M114" s="54"/>
      <c r="N114" s="60"/>
      <c r="O114" s="47"/>
      <c r="P114" s="60"/>
      <c r="Q114" s="51"/>
      <c r="R114" s="47"/>
      <c r="S114" s="51"/>
      <c r="T114" s="51"/>
      <c r="U114" s="47"/>
      <c r="V114" s="51"/>
      <c r="W114" s="47"/>
      <c r="X114" s="51"/>
      <c r="Y114" s="47"/>
      <c r="Z114" s="51"/>
      <c r="AA114" s="47"/>
      <c r="AB114" s="51"/>
      <c r="AC114" s="51"/>
      <c r="AD114" s="55"/>
      <c r="AE114" s="51"/>
      <c r="AG114" s="47"/>
      <c r="AH114" s="47"/>
      <c r="AI114" s="47"/>
      <c r="AJ114" s="51"/>
      <c r="AK114" s="51"/>
      <c r="AL114" s="51"/>
      <c r="AM114" s="51"/>
      <c r="AO114" s="47"/>
      <c r="AP114" s="47"/>
      <c r="AQ114" s="26"/>
      <c r="AR114" s="47"/>
      <c r="AS114" s="47"/>
      <c r="AT114" s="47"/>
      <c r="AU114" s="47"/>
      <c r="AV114" s="47"/>
      <c r="AW114" s="47"/>
      <c r="AX114" s="47"/>
      <c r="AY114" s="26"/>
      <c r="AZ114" s="51"/>
      <c r="BB114" s="47"/>
      <c r="BC114" s="47"/>
      <c r="BD114" s="26"/>
      <c r="BE114" s="47"/>
      <c r="BF114" s="47"/>
      <c r="BG114" s="47"/>
      <c r="BH114" s="47"/>
      <c r="BI114" s="47"/>
      <c r="BJ114" s="47"/>
      <c r="BK114" s="47"/>
      <c r="BL114" s="26"/>
      <c r="BM114" s="51"/>
    </row>
    <row r="115" spans="1:65" s="33" customFormat="1" x14ac:dyDescent="0.2">
      <c r="A115" s="47"/>
      <c r="B115" s="57"/>
      <c r="C115" s="59"/>
      <c r="D115" s="26"/>
      <c r="E115" s="52"/>
      <c r="F115" s="51"/>
      <c r="G115" s="51"/>
      <c r="H115" s="122"/>
      <c r="I115" s="47"/>
      <c r="J115" s="47"/>
      <c r="K115" s="47"/>
      <c r="L115" s="47"/>
      <c r="M115" s="54"/>
      <c r="N115" s="60"/>
      <c r="O115" s="47"/>
      <c r="P115" s="60"/>
      <c r="Q115" s="51"/>
      <c r="R115" s="47"/>
      <c r="S115" s="51"/>
      <c r="T115" s="51"/>
      <c r="U115" s="47"/>
      <c r="V115" s="51"/>
      <c r="W115" s="47"/>
      <c r="X115" s="51"/>
      <c r="Y115" s="47"/>
      <c r="Z115" s="51"/>
      <c r="AA115" s="47"/>
      <c r="AB115" s="51"/>
      <c r="AC115" s="51"/>
      <c r="AD115" s="55"/>
      <c r="AE115" s="51"/>
      <c r="AG115" s="47"/>
      <c r="AH115" s="47"/>
      <c r="AI115" s="47"/>
      <c r="AJ115" s="51"/>
      <c r="AK115" s="51"/>
      <c r="AL115" s="51"/>
      <c r="AM115" s="51"/>
      <c r="AO115" s="47"/>
      <c r="AP115" s="47"/>
      <c r="AQ115" s="26"/>
      <c r="AR115" s="47"/>
      <c r="AS115" s="47"/>
      <c r="AT115" s="47"/>
      <c r="AU115" s="47"/>
      <c r="AV115" s="47"/>
      <c r="AW115" s="47"/>
      <c r="AX115" s="47"/>
      <c r="AY115" s="26"/>
      <c r="AZ115" s="51"/>
      <c r="BB115" s="47"/>
      <c r="BC115" s="47"/>
      <c r="BD115" s="26"/>
      <c r="BE115" s="47"/>
      <c r="BF115" s="47"/>
      <c r="BG115" s="47"/>
      <c r="BH115" s="47"/>
      <c r="BI115" s="47"/>
      <c r="BJ115" s="47"/>
      <c r="BK115" s="47"/>
      <c r="BL115" s="26"/>
      <c r="BM115" s="51"/>
    </row>
    <row r="116" spans="1:65" s="33" customFormat="1" x14ac:dyDescent="0.2">
      <c r="A116" s="47"/>
      <c r="B116" s="53"/>
      <c r="C116" s="59"/>
      <c r="D116" s="26"/>
      <c r="E116" s="52"/>
      <c r="F116" s="51"/>
      <c r="G116" s="51"/>
      <c r="H116" s="122"/>
      <c r="I116" s="47"/>
      <c r="J116" s="47"/>
      <c r="K116" s="47"/>
      <c r="L116" s="47"/>
      <c r="M116" s="54"/>
      <c r="N116" s="60"/>
      <c r="O116" s="47"/>
      <c r="P116" s="60"/>
      <c r="Q116" s="51"/>
      <c r="R116" s="47"/>
      <c r="S116" s="51"/>
      <c r="T116" s="51"/>
      <c r="U116" s="47"/>
      <c r="V116" s="51"/>
      <c r="W116" s="47"/>
      <c r="X116" s="51"/>
      <c r="Y116" s="47"/>
      <c r="Z116" s="51"/>
      <c r="AA116" s="47"/>
      <c r="AB116" s="51"/>
      <c r="AC116" s="51"/>
      <c r="AD116" s="55"/>
      <c r="AE116" s="51"/>
      <c r="AG116" s="47"/>
      <c r="AH116" s="47"/>
      <c r="AI116" s="47"/>
      <c r="AJ116" s="51"/>
      <c r="AK116" s="51"/>
      <c r="AL116" s="51"/>
      <c r="AM116" s="51"/>
      <c r="AO116" s="47"/>
      <c r="AP116" s="47"/>
      <c r="AQ116" s="26"/>
      <c r="AR116" s="47"/>
      <c r="AS116" s="47"/>
      <c r="AT116" s="47"/>
      <c r="AU116" s="47"/>
      <c r="AV116" s="47"/>
      <c r="AW116" s="47"/>
      <c r="AX116" s="47"/>
      <c r="AY116" s="26"/>
      <c r="AZ116" s="51"/>
      <c r="BB116" s="47"/>
      <c r="BC116" s="47"/>
      <c r="BD116" s="26"/>
      <c r="BE116" s="47"/>
      <c r="BF116" s="47"/>
      <c r="BG116" s="47"/>
      <c r="BH116" s="47"/>
      <c r="BI116" s="47"/>
      <c r="BJ116" s="47"/>
      <c r="BK116" s="47"/>
      <c r="BL116" s="26"/>
      <c r="BM116" s="51"/>
    </row>
    <row r="117" spans="1:65" s="33" customFormat="1" x14ac:dyDescent="0.2">
      <c r="A117" s="47"/>
      <c r="B117" s="57"/>
      <c r="C117" s="47"/>
      <c r="D117" s="26"/>
      <c r="E117" s="52"/>
      <c r="F117" s="51"/>
      <c r="G117" s="51"/>
      <c r="H117" s="122"/>
      <c r="I117" s="47"/>
      <c r="J117" s="47"/>
      <c r="K117" s="47"/>
      <c r="L117" s="47"/>
      <c r="M117" s="54"/>
      <c r="N117" s="60"/>
      <c r="O117" s="47"/>
      <c r="P117" s="60"/>
      <c r="Q117" s="51"/>
      <c r="R117" s="47"/>
      <c r="S117" s="51"/>
      <c r="T117" s="51"/>
      <c r="U117" s="47"/>
      <c r="V117" s="51"/>
      <c r="W117" s="47"/>
      <c r="X117" s="51"/>
      <c r="Y117" s="47"/>
      <c r="Z117" s="51"/>
      <c r="AA117" s="47"/>
      <c r="AB117" s="51"/>
      <c r="AC117" s="51"/>
      <c r="AD117" s="55"/>
      <c r="AE117" s="51"/>
      <c r="AG117" s="47"/>
      <c r="AH117" s="47"/>
      <c r="AI117" s="47"/>
      <c r="AJ117" s="51"/>
      <c r="AK117" s="51"/>
      <c r="AL117" s="51"/>
      <c r="AM117" s="51"/>
      <c r="AO117" s="47"/>
      <c r="AP117" s="47"/>
      <c r="AQ117" s="26"/>
      <c r="AR117" s="47"/>
      <c r="AS117" s="47"/>
      <c r="AT117" s="47"/>
      <c r="AU117" s="47"/>
      <c r="AV117" s="47"/>
      <c r="AW117" s="47"/>
      <c r="AX117" s="47"/>
      <c r="AY117" s="26"/>
      <c r="AZ117" s="51"/>
      <c r="BB117" s="47"/>
      <c r="BC117" s="47"/>
      <c r="BD117" s="26"/>
      <c r="BE117" s="47"/>
      <c r="BF117" s="47"/>
      <c r="BG117" s="47"/>
      <c r="BH117" s="47"/>
      <c r="BI117" s="47"/>
      <c r="BJ117" s="47"/>
      <c r="BK117" s="47"/>
      <c r="BL117" s="26"/>
      <c r="BM117" s="51"/>
    </row>
    <row r="118" spans="1:65" s="33" customFormat="1" x14ac:dyDescent="0.2">
      <c r="A118" s="47"/>
      <c r="B118" s="57"/>
      <c r="C118" s="59"/>
      <c r="D118" s="26"/>
      <c r="E118" s="52"/>
      <c r="F118" s="51"/>
      <c r="G118" s="51"/>
      <c r="H118" s="122"/>
      <c r="I118" s="47"/>
      <c r="J118" s="47"/>
      <c r="K118" s="47"/>
      <c r="L118" s="47"/>
      <c r="M118" s="54"/>
      <c r="N118" s="60"/>
      <c r="O118" s="47"/>
      <c r="P118" s="60"/>
      <c r="Q118" s="51"/>
      <c r="R118" s="47"/>
      <c r="S118" s="51"/>
      <c r="T118" s="51"/>
      <c r="U118" s="47"/>
      <c r="V118" s="51"/>
      <c r="W118" s="47"/>
      <c r="X118" s="51"/>
      <c r="Y118" s="47"/>
      <c r="Z118" s="51"/>
      <c r="AA118" s="47"/>
      <c r="AB118" s="51"/>
      <c r="AC118" s="51"/>
      <c r="AD118" s="55"/>
      <c r="AE118" s="51"/>
      <c r="AG118" s="47"/>
      <c r="AH118" s="47"/>
      <c r="AI118" s="47"/>
      <c r="AJ118" s="51"/>
      <c r="AK118" s="51"/>
      <c r="AL118" s="51"/>
      <c r="AM118" s="51"/>
      <c r="AO118" s="47"/>
      <c r="AP118" s="47"/>
      <c r="AQ118" s="26"/>
      <c r="AR118" s="47"/>
      <c r="AS118" s="47"/>
      <c r="AT118" s="47"/>
      <c r="AU118" s="47"/>
      <c r="AV118" s="47"/>
      <c r="AW118" s="47"/>
      <c r="AX118" s="47"/>
      <c r="AY118" s="26"/>
      <c r="AZ118" s="51"/>
      <c r="BB118" s="47"/>
      <c r="BC118" s="47"/>
      <c r="BD118" s="26"/>
      <c r="BE118" s="47"/>
      <c r="BF118" s="47"/>
      <c r="BG118" s="47"/>
      <c r="BH118" s="47"/>
      <c r="BI118" s="47"/>
      <c r="BJ118" s="47"/>
      <c r="BK118" s="47"/>
      <c r="BL118" s="26"/>
      <c r="BM118" s="51"/>
    </row>
    <row r="119" spans="1:65" s="33" customFormat="1" x14ac:dyDescent="0.2">
      <c r="A119" s="47"/>
      <c r="B119" s="57"/>
      <c r="C119" s="59"/>
      <c r="D119" s="26"/>
      <c r="E119" s="52"/>
      <c r="F119" s="51"/>
      <c r="G119" s="51"/>
      <c r="H119" s="122"/>
      <c r="I119" s="47"/>
      <c r="J119" s="47"/>
      <c r="K119" s="47"/>
      <c r="L119" s="58"/>
      <c r="M119" s="54"/>
      <c r="N119" s="60"/>
      <c r="O119" s="47"/>
      <c r="P119" s="60"/>
      <c r="Q119" s="51"/>
      <c r="R119" s="47"/>
      <c r="S119" s="51"/>
      <c r="T119" s="51"/>
      <c r="U119" s="47"/>
      <c r="V119" s="51"/>
      <c r="W119" s="47"/>
      <c r="X119" s="51"/>
      <c r="Y119" s="47"/>
      <c r="Z119" s="51"/>
      <c r="AA119" s="47"/>
      <c r="AB119" s="51"/>
      <c r="AC119" s="51"/>
      <c r="AD119" s="55"/>
      <c r="AE119" s="51"/>
      <c r="AG119" s="47"/>
      <c r="AH119" s="47"/>
      <c r="AI119" s="47"/>
      <c r="AJ119" s="51"/>
      <c r="AK119" s="51"/>
      <c r="AL119" s="51"/>
      <c r="AM119" s="51"/>
      <c r="AO119" s="47"/>
      <c r="AP119" s="47"/>
      <c r="AQ119" s="26"/>
      <c r="AR119" s="47"/>
      <c r="AS119" s="47"/>
      <c r="AT119" s="47"/>
      <c r="AU119" s="47"/>
      <c r="AV119" s="47"/>
      <c r="AW119" s="47"/>
      <c r="AX119" s="47"/>
      <c r="AY119" s="26"/>
      <c r="AZ119" s="51"/>
      <c r="BB119" s="47"/>
      <c r="BC119" s="47"/>
      <c r="BD119" s="26"/>
      <c r="BE119" s="47"/>
      <c r="BF119" s="47"/>
      <c r="BG119" s="47"/>
      <c r="BH119" s="47"/>
      <c r="BI119" s="47"/>
      <c r="BJ119" s="47"/>
      <c r="BK119" s="47"/>
      <c r="BL119" s="26"/>
      <c r="BM119" s="51"/>
    </row>
    <row r="120" spans="1:65" s="33" customFormat="1" x14ac:dyDescent="0.2">
      <c r="A120" s="47"/>
      <c r="B120" s="57"/>
      <c r="C120" s="59"/>
      <c r="D120" s="26"/>
      <c r="E120" s="52"/>
      <c r="F120" s="51"/>
      <c r="G120" s="51"/>
      <c r="H120" s="122"/>
      <c r="I120" s="47"/>
      <c r="J120" s="47"/>
      <c r="K120" s="47"/>
      <c r="L120" s="47"/>
      <c r="M120" s="54"/>
      <c r="N120" s="60"/>
      <c r="O120" s="47"/>
      <c r="P120" s="60"/>
      <c r="Q120" s="51"/>
      <c r="R120" s="47"/>
      <c r="S120" s="51"/>
      <c r="T120" s="51"/>
      <c r="U120" s="47"/>
      <c r="V120" s="51"/>
      <c r="W120" s="47"/>
      <c r="X120" s="51"/>
      <c r="Y120" s="47"/>
      <c r="Z120" s="51"/>
      <c r="AA120" s="47"/>
      <c r="AB120" s="51"/>
      <c r="AC120" s="51"/>
      <c r="AD120" s="55"/>
      <c r="AE120" s="51"/>
      <c r="AG120" s="47"/>
      <c r="AH120" s="47"/>
      <c r="AI120" s="47"/>
      <c r="AJ120" s="51"/>
      <c r="AK120" s="51"/>
      <c r="AL120" s="51"/>
      <c r="AM120" s="51"/>
      <c r="AO120" s="47"/>
      <c r="AP120" s="47"/>
      <c r="AQ120" s="26"/>
      <c r="AR120" s="47"/>
      <c r="AS120" s="47"/>
      <c r="AT120" s="47"/>
      <c r="AU120" s="47"/>
      <c r="AV120" s="47"/>
      <c r="AW120" s="47"/>
      <c r="AX120" s="47"/>
      <c r="AY120" s="26"/>
      <c r="AZ120" s="51"/>
      <c r="BB120" s="47"/>
      <c r="BC120" s="47"/>
      <c r="BD120" s="26"/>
      <c r="BE120" s="47"/>
      <c r="BF120" s="47"/>
      <c r="BG120" s="47"/>
      <c r="BH120" s="47"/>
      <c r="BI120" s="47"/>
      <c r="BJ120" s="47"/>
      <c r="BK120" s="47"/>
      <c r="BL120" s="26"/>
      <c r="BM120" s="51"/>
    </row>
    <row r="121" spans="1:65" s="33" customFormat="1" x14ac:dyDescent="0.2">
      <c r="A121" s="47"/>
      <c r="B121" s="57"/>
      <c r="C121" s="59"/>
      <c r="D121" s="26"/>
      <c r="E121" s="52"/>
      <c r="F121" s="51"/>
      <c r="G121" s="51"/>
      <c r="H121" s="122"/>
      <c r="I121" s="47"/>
      <c r="J121" s="47"/>
      <c r="K121" s="47"/>
      <c r="L121" s="47"/>
      <c r="M121" s="54"/>
      <c r="N121" s="60"/>
      <c r="O121" s="47"/>
      <c r="P121" s="60"/>
      <c r="Q121" s="51"/>
      <c r="R121" s="47"/>
      <c r="S121" s="51"/>
      <c r="T121" s="51"/>
      <c r="U121" s="47"/>
      <c r="V121" s="51"/>
      <c r="W121" s="47"/>
      <c r="X121" s="51"/>
      <c r="Y121" s="47"/>
      <c r="Z121" s="51"/>
      <c r="AA121" s="47"/>
      <c r="AB121" s="51"/>
      <c r="AC121" s="51"/>
      <c r="AD121" s="55"/>
      <c r="AE121" s="51"/>
      <c r="AG121" s="47"/>
      <c r="AH121" s="47"/>
      <c r="AI121" s="47"/>
      <c r="AJ121" s="51"/>
      <c r="AK121" s="51"/>
      <c r="AL121" s="51"/>
      <c r="AM121" s="51"/>
      <c r="AO121" s="47"/>
      <c r="AP121" s="47"/>
      <c r="AQ121" s="26"/>
      <c r="AR121" s="47"/>
      <c r="AS121" s="47"/>
      <c r="AT121" s="47"/>
      <c r="AU121" s="47"/>
      <c r="AV121" s="47"/>
      <c r="AW121" s="47"/>
      <c r="AX121" s="47"/>
      <c r="AY121" s="26"/>
      <c r="AZ121" s="51"/>
      <c r="BB121" s="47"/>
      <c r="BC121" s="47"/>
      <c r="BD121" s="26"/>
      <c r="BE121" s="47"/>
      <c r="BF121" s="47"/>
      <c r="BG121" s="47"/>
      <c r="BH121" s="47"/>
      <c r="BI121" s="47"/>
      <c r="BJ121" s="47"/>
      <c r="BK121" s="47"/>
      <c r="BL121" s="26"/>
      <c r="BM121" s="51"/>
    </row>
    <row r="122" spans="1:65" s="33" customFormat="1" x14ac:dyDescent="0.2">
      <c r="A122" s="47"/>
      <c r="B122" s="57"/>
      <c r="C122" s="59"/>
      <c r="D122" s="26"/>
      <c r="E122" s="52"/>
      <c r="F122" s="51"/>
      <c r="G122" s="51"/>
      <c r="H122" s="122"/>
      <c r="I122" s="47"/>
      <c r="J122" s="47"/>
      <c r="K122" s="47"/>
      <c r="L122" s="47"/>
      <c r="M122" s="54"/>
      <c r="N122" s="60"/>
      <c r="O122" s="47"/>
      <c r="P122" s="60"/>
      <c r="Q122" s="51"/>
      <c r="R122" s="47"/>
      <c r="S122" s="51"/>
      <c r="T122" s="51"/>
      <c r="U122" s="47"/>
      <c r="V122" s="51"/>
      <c r="W122" s="47"/>
      <c r="X122" s="51"/>
      <c r="Y122" s="47"/>
      <c r="Z122" s="51"/>
      <c r="AA122" s="47"/>
      <c r="AB122" s="51"/>
      <c r="AC122" s="51"/>
      <c r="AD122" s="55"/>
      <c r="AE122" s="51"/>
      <c r="AG122" s="47"/>
      <c r="AH122" s="47"/>
      <c r="AI122" s="47"/>
      <c r="AJ122" s="51"/>
      <c r="AK122" s="51"/>
      <c r="AL122" s="51"/>
      <c r="AM122" s="51"/>
      <c r="AO122" s="47"/>
      <c r="AP122" s="47"/>
      <c r="AQ122" s="26"/>
      <c r="AR122" s="47"/>
      <c r="AS122" s="47"/>
      <c r="AT122" s="47"/>
      <c r="AU122" s="47"/>
      <c r="AV122" s="47"/>
      <c r="AW122" s="47"/>
      <c r="AX122" s="47"/>
      <c r="AY122" s="26"/>
      <c r="AZ122" s="51"/>
      <c r="BB122" s="47"/>
      <c r="BC122" s="47"/>
      <c r="BD122" s="26"/>
      <c r="BE122" s="47"/>
      <c r="BF122" s="47"/>
      <c r="BG122" s="47"/>
      <c r="BH122" s="47"/>
      <c r="BI122" s="47"/>
      <c r="BJ122" s="47"/>
      <c r="BK122" s="47"/>
      <c r="BL122" s="26"/>
      <c r="BM122" s="51"/>
    </row>
    <row r="123" spans="1:65" s="33" customFormat="1" x14ac:dyDescent="0.2">
      <c r="A123" s="47"/>
      <c r="B123" s="57"/>
      <c r="C123" s="59"/>
      <c r="D123" s="26"/>
      <c r="E123" s="52"/>
      <c r="F123" s="51"/>
      <c r="G123" s="51"/>
      <c r="H123" s="122"/>
      <c r="I123" s="47"/>
      <c r="J123" s="47"/>
      <c r="K123" s="47"/>
      <c r="L123" s="47"/>
      <c r="M123" s="54"/>
      <c r="N123" s="60"/>
      <c r="O123" s="47"/>
      <c r="P123" s="60"/>
      <c r="Q123" s="51"/>
      <c r="R123" s="47"/>
      <c r="S123" s="51"/>
      <c r="T123" s="51"/>
      <c r="U123" s="47"/>
      <c r="V123" s="51"/>
      <c r="W123" s="47"/>
      <c r="X123" s="51"/>
      <c r="Y123" s="47"/>
      <c r="Z123" s="51"/>
      <c r="AA123" s="47"/>
      <c r="AB123" s="51"/>
      <c r="AC123" s="51"/>
      <c r="AD123" s="55"/>
      <c r="AE123" s="51"/>
      <c r="AG123" s="47"/>
      <c r="AH123" s="47"/>
      <c r="AI123" s="47"/>
      <c r="AJ123" s="51"/>
      <c r="AK123" s="51"/>
      <c r="AL123" s="51"/>
      <c r="AM123" s="51"/>
      <c r="AO123" s="47"/>
      <c r="AP123" s="47"/>
      <c r="AQ123" s="26"/>
      <c r="AR123" s="47"/>
      <c r="AS123" s="47"/>
      <c r="AT123" s="47"/>
      <c r="AU123" s="47"/>
      <c r="AV123" s="47"/>
      <c r="AW123" s="47"/>
      <c r="AX123" s="47"/>
      <c r="AY123" s="26"/>
      <c r="AZ123" s="51"/>
      <c r="BB123" s="47"/>
      <c r="BC123" s="47"/>
      <c r="BD123" s="26"/>
      <c r="BE123" s="47"/>
      <c r="BF123" s="47"/>
      <c r="BG123" s="47"/>
      <c r="BH123" s="47"/>
      <c r="BI123" s="47"/>
      <c r="BJ123" s="47"/>
      <c r="BK123" s="47"/>
      <c r="BL123" s="26"/>
      <c r="BM123" s="51"/>
    </row>
    <row r="124" spans="1:65" s="33" customFormat="1" ht="10.5" customHeight="1" x14ac:dyDescent="0.2">
      <c r="A124" s="47"/>
      <c r="B124" s="57"/>
      <c r="C124" s="59"/>
      <c r="D124" s="26"/>
      <c r="E124" s="52"/>
      <c r="F124" s="51"/>
      <c r="G124" s="51"/>
      <c r="H124" s="122"/>
      <c r="I124" s="47"/>
      <c r="J124" s="47"/>
      <c r="K124" s="47"/>
      <c r="L124" s="47"/>
      <c r="M124" s="54"/>
      <c r="N124" s="60"/>
      <c r="O124" s="47"/>
      <c r="P124" s="60"/>
      <c r="Q124" s="51"/>
      <c r="R124" s="47"/>
      <c r="S124" s="51"/>
      <c r="T124" s="51"/>
      <c r="U124" s="47"/>
      <c r="V124" s="51"/>
      <c r="W124" s="47"/>
      <c r="X124" s="51"/>
      <c r="Y124" s="47"/>
      <c r="Z124" s="51"/>
      <c r="AA124" s="47"/>
      <c r="AB124" s="51"/>
      <c r="AC124" s="51"/>
      <c r="AD124" s="55"/>
      <c r="AE124" s="51"/>
      <c r="AG124" s="47"/>
      <c r="AH124" s="47"/>
      <c r="AI124" s="47"/>
      <c r="AJ124" s="51"/>
      <c r="AK124" s="51"/>
      <c r="AL124" s="51"/>
      <c r="AM124" s="51"/>
      <c r="AO124" s="47"/>
      <c r="AP124" s="47"/>
      <c r="AQ124" s="26"/>
      <c r="AR124" s="47"/>
      <c r="AS124" s="47"/>
      <c r="AT124" s="47"/>
      <c r="AU124" s="47"/>
      <c r="AV124" s="47"/>
      <c r="AW124" s="47"/>
      <c r="AX124" s="47"/>
      <c r="AY124" s="26"/>
      <c r="AZ124" s="51"/>
      <c r="BB124" s="47"/>
      <c r="BC124" s="47"/>
      <c r="BD124" s="26"/>
      <c r="BE124" s="47"/>
      <c r="BF124" s="47"/>
      <c r="BG124" s="47"/>
      <c r="BH124" s="47"/>
      <c r="BI124" s="47"/>
      <c r="BJ124" s="47"/>
      <c r="BK124" s="47"/>
      <c r="BL124" s="26"/>
      <c r="BM124" s="51"/>
    </row>
    <row r="125" spans="1:65" s="33" customFormat="1" hidden="1" x14ac:dyDescent="0.2">
      <c r="A125" s="47"/>
      <c r="B125" s="57"/>
      <c r="C125" s="59"/>
      <c r="D125" s="26"/>
      <c r="E125" s="52"/>
      <c r="F125" s="51"/>
      <c r="G125" s="51"/>
      <c r="H125" s="122"/>
      <c r="I125" s="47"/>
      <c r="J125" s="47"/>
      <c r="K125" s="47"/>
      <c r="L125" s="47"/>
      <c r="M125" s="54"/>
      <c r="N125" s="60"/>
      <c r="O125" s="47"/>
      <c r="P125" s="60"/>
      <c r="Q125" s="51"/>
      <c r="R125" s="47"/>
      <c r="S125" s="51"/>
      <c r="T125" s="51"/>
      <c r="U125" s="47"/>
      <c r="V125" s="51"/>
      <c r="W125" s="47"/>
      <c r="X125" s="51"/>
      <c r="Y125" s="47"/>
      <c r="Z125" s="51"/>
      <c r="AA125" s="47"/>
      <c r="AB125" s="51"/>
      <c r="AC125" s="51"/>
      <c r="AD125" s="55"/>
      <c r="AE125" s="51"/>
      <c r="AG125" s="47"/>
      <c r="AH125" s="47"/>
      <c r="AI125" s="47"/>
      <c r="AJ125" s="51"/>
      <c r="AK125" s="51"/>
      <c r="AL125" s="51"/>
      <c r="AM125" s="51"/>
      <c r="AO125" s="47"/>
      <c r="AP125" s="47"/>
      <c r="AQ125" s="26"/>
      <c r="AR125" s="47"/>
      <c r="AS125" s="47"/>
      <c r="AT125" s="47"/>
      <c r="AU125" s="47"/>
      <c r="AV125" s="47"/>
      <c r="AW125" s="47"/>
      <c r="AX125" s="47"/>
      <c r="AY125" s="26"/>
      <c r="AZ125" s="51"/>
      <c r="BB125" s="47"/>
      <c r="BC125" s="47"/>
      <c r="BD125" s="26"/>
      <c r="BE125" s="47"/>
      <c r="BF125" s="47"/>
      <c r="BG125" s="47"/>
      <c r="BH125" s="47"/>
      <c r="BI125" s="47"/>
      <c r="BJ125" s="47"/>
      <c r="BK125" s="47"/>
      <c r="BL125" s="26"/>
      <c r="BM125" s="51"/>
    </row>
    <row r="126" spans="1:65" s="33" customFormat="1" hidden="1" x14ac:dyDescent="0.2">
      <c r="A126" s="47"/>
      <c r="B126" s="53"/>
      <c r="C126" s="59"/>
      <c r="D126" s="26"/>
      <c r="E126" s="52"/>
      <c r="F126" s="51"/>
      <c r="G126" s="51"/>
      <c r="H126" s="122"/>
      <c r="I126" s="47"/>
      <c r="J126" s="47"/>
      <c r="K126" s="47"/>
      <c r="L126" s="47"/>
      <c r="M126" s="54"/>
      <c r="N126" s="60"/>
      <c r="O126" s="47"/>
      <c r="P126" s="60"/>
      <c r="Q126" s="51"/>
      <c r="R126" s="47"/>
      <c r="S126" s="51"/>
      <c r="T126" s="51"/>
      <c r="U126" s="47"/>
      <c r="V126" s="51"/>
      <c r="W126" s="47"/>
      <c r="X126" s="51"/>
      <c r="Y126" s="47"/>
      <c r="Z126" s="51"/>
      <c r="AA126" s="47"/>
      <c r="AB126" s="51"/>
      <c r="AC126" s="51"/>
      <c r="AD126" s="55"/>
      <c r="AE126" s="51"/>
      <c r="AG126" s="47"/>
      <c r="AH126" s="47"/>
      <c r="AI126" s="47"/>
      <c r="AJ126" s="51"/>
      <c r="AK126" s="51"/>
      <c r="AL126" s="51"/>
      <c r="AM126" s="51"/>
      <c r="AO126" s="47"/>
      <c r="AP126" s="47"/>
      <c r="AQ126" s="26"/>
      <c r="AR126" s="47"/>
      <c r="AS126" s="47"/>
      <c r="AT126" s="47"/>
      <c r="AU126" s="47"/>
      <c r="AV126" s="47"/>
      <c r="AW126" s="47"/>
      <c r="AX126" s="47"/>
      <c r="AY126" s="26"/>
      <c r="AZ126" s="51"/>
      <c r="BB126" s="47"/>
      <c r="BC126" s="47"/>
      <c r="BD126" s="26"/>
      <c r="BE126" s="47"/>
      <c r="BF126" s="47"/>
      <c r="BG126" s="47"/>
      <c r="BH126" s="47"/>
      <c r="BI126" s="47"/>
      <c r="BJ126" s="47"/>
      <c r="BK126" s="47"/>
      <c r="BL126" s="26"/>
      <c r="BM126" s="51"/>
    </row>
    <row r="127" spans="1:65" s="33" customFormat="1" hidden="1" x14ac:dyDescent="0.2">
      <c r="A127" s="47"/>
      <c r="B127" s="57"/>
      <c r="C127" s="59"/>
      <c r="D127" s="26"/>
      <c r="E127" s="52"/>
      <c r="F127" s="51"/>
      <c r="G127" s="51"/>
      <c r="H127" s="122"/>
      <c r="I127" s="47"/>
      <c r="J127" s="47"/>
      <c r="K127" s="47"/>
      <c r="L127" s="47"/>
      <c r="M127" s="54"/>
      <c r="N127" s="60"/>
      <c r="O127" s="47"/>
      <c r="P127" s="60"/>
      <c r="Q127" s="51"/>
      <c r="R127" s="47"/>
      <c r="S127" s="51"/>
      <c r="T127" s="51"/>
      <c r="U127" s="47"/>
      <c r="V127" s="51"/>
      <c r="W127" s="47"/>
      <c r="X127" s="51"/>
      <c r="Y127" s="47"/>
      <c r="Z127" s="51"/>
      <c r="AA127" s="47"/>
      <c r="AB127" s="51"/>
      <c r="AC127" s="51"/>
      <c r="AD127" s="55"/>
      <c r="AE127" s="51"/>
      <c r="AG127" s="47"/>
      <c r="AH127" s="47"/>
      <c r="AI127" s="47"/>
      <c r="AJ127" s="51"/>
      <c r="AK127" s="51"/>
      <c r="AL127" s="51"/>
      <c r="AM127" s="51"/>
      <c r="AO127" s="47"/>
      <c r="AP127" s="47"/>
      <c r="AQ127" s="26"/>
      <c r="AR127" s="47"/>
      <c r="AS127" s="47"/>
      <c r="AT127" s="47"/>
      <c r="AU127" s="47"/>
      <c r="AV127" s="47"/>
      <c r="AW127" s="47"/>
      <c r="AX127" s="47"/>
      <c r="AY127" s="26"/>
      <c r="AZ127" s="51"/>
      <c r="BB127" s="47"/>
      <c r="BC127" s="47"/>
      <c r="BD127" s="26"/>
      <c r="BE127" s="47"/>
      <c r="BF127" s="47"/>
      <c r="BG127" s="47"/>
      <c r="BH127" s="47"/>
      <c r="BI127" s="47"/>
      <c r="BJ127" s="47"/>
      <c r="BK127" s="47"/>
      <c r="BL127" s="26"/>
      <c r="BM127" s="51"/>
    </row>
    <row r="128" spans="1:65" s="33" customFormat="1" hidden="1" x14ac:dyDescent="0.2">
      <c r="A128" s="47"/>
      <c r="B128" s="57"/>
      <c r="C128" s="59"/>
      <c r="D128" s="26"/>
      <c r="E128" s="52"/>
      <c r="F128" s="51"/>
      <c r="G128" s="51"/>
      <c r="H128" s="122"/>
      <c r="I128" s="47"/>
      <c r="J128" s="47"/>
      <c r="K128" s="47"/>
      <c r="L128" s="47"/>
      <c r="M128" s="54"/>
      <c r="N128" s="60"/>
      <c r="O128" s="47"/>
      <c r="P128" s="60"/>
      <c r="Q128" s="51"/>
      <c r="R128" s="47"/>
      <c r="S128" s="51"/>
      <c r="T128" s="51"/>
      <c r="U128" s="47"/>
      <c r="V128" s="51"/>
      <c r="W128" s="47"/>
      <c r="X128" s="51"/>
      <c r="Y128" s="47"/>
      <c r="Z128" s="51"/>
      <c r="AA128" s="47"/>
      <c r="AB128" s="51"/>
      <c r="AC128" s="51"/>
      <c r="AD128" s="55"/>
      <c r="AE128" s="51"/>
      <c r="AG128" s="47"/>
      <c r="AH128" s="47"/>
      <c r="AI128" s="47"/>
      <c r="AJ128" s="51"/>
      <c r="AK128" s="51"/>
      <c r="AL128" s="51"/>
      <c r="AM128" s="51"/>
      <c r="AO128" s="47"/>
      <c r="AP128" s="47"/>
      <c r="AQ128" s="26"/>
      <c r="AR128" s="47"/>
      <c r="AS128" s="47"/>
      <c r="AT128" s="47"/>
      <c r="AU128" s="47"/>
      <c r="AV128" s="47"/>
      <c r="AW128" s="47"/>
      <c r="AX128" s="47"/>
      <c r="AY128" s="26"/>
      <c r="AZ128" s="51"/>
      <c r="BB128" s="47"/>
      <c r="BC128" s="47"/>
      <c r="BD128" s="26"/>
      <c r="BE128" s="47"/>
      <c r="BF128" s="47"/>
      <c r="BG128" s="47"/>
      <c r="BH128" s="47"/>
      <c r="BI128" s="47"/>
      <c r="BJ128" s="47"/>
      <c r="BK128" s="47"/>
      <c r="BL128" s="26"/>
      <c r="BM128" s="51"/>
    </row>
    <row r="129" spans="1:65" s="33" customFormat="1" hidden="1" x14ac:dyDescent="0.2">
      <c r="A129" s="47"/>
      <c r="B129" s="53"/>
      <c r="C129" s="59"/>
      <c r="D129" s="26"/>
      <c r="E129" s="52"/>
      <c r="F129" s="51"/>
      <c r="G129" s="51"/>
      <c r="H129" s="122"/>
      <c r="I129" s="47"/>
      <c r="J129" s="47"/>
      <c r="K129" s="47"/>
      <c r="L129" s="47"/>
      <c r="M129" s="54"/>
      <c r="N129" s="60"/>
      <c r="O129" s="47"/>
      <c r="P129" s="60"/>
      <c r="Q129" s="51"/>
      <c r="R129" s="47"/>
      <c r="S129" s="51"/>
      <c r="T129" s="51"/>
      <c r="U129" s="47"/>
      <c r="V129" s="51"/>
      <c r="W129" s="47"/>
      <c r="X129" s="51"/>
      <c r="Y129" s="47"/>
      <c r="Z129" s="51"/>
      <c r="AA129" s="47"/>
      <c r="AB129" s="51"/>
      <c r="AC129" s="51"/>
      <c r="AD129" s="55"/>
      <c r="AE129" s="51"/>
      <c r="AG129" s="47"/>
      <c r="AH129" s="47"/>
      <c r="AI129" s="47"/>
      <c r="AJ129" s="51"/>
      <c r="AK129" s="51"/>
      <c r="AL129" s="51"/>
      <c r="AM129" s="51"/>
      <c r="AO129" s="47"/>
      <c r="AP129" s="47"/>
      <c r="AQ129" s="26"/>
      <c r="AR129" s="47"/>
      <c r="AS129" s="47"/>
      <c r="AT129" s="47"/>
      <c r="AU129" s="47"/>
      <c r="AV129" s="47"/>
      <c r="AW129" s="47"/>
      <c r="AX129" s="47"/>
      <c r="AY129" s="26"/>
      <c r="AZ129" s="51"/>
      <c r="BB129" s="47"/>
      <c r="BC129" s="47"/>
      <c r="BD129" s="26"/>
      <c r="BE129" s="47"/>
      <c r="BF129" s="47"/>
      <c r="BG129" s="47"/>
      <c r="BH129" s="47"/>
      <c r="BI129" s="47"/>
      <c r="BJ129" s="47"/>
      <c r="BK129" s="47"/>
      <c r="BL129" s="26"/>
      <c r="BM129" s="51"/>
    </row>
    <row r="130" spans="1:65" s="33" customFormat="1" hidden="1" x14ac:dyDescent="0.2">
      <c r="A130" s="47"/>
      <c r="B130" s="53"/>
      <c r="C130" s="59"/>
      <c r="D130" s="26"/>
      <c r="E130" s="52"/>
      <c r="F130" s="51"/>
      <c r="G130" s="51"/>
      <c r="H130" s="122"/>
      <c r="I130" s="47"/>
      <c r="J130" s="47"/>
      <c r="K130" s="47"/>
      <c r="L130" s="47"/>
      <c r="M130" s="54"/>
      <c r="N130" s="60"/>
      <c r="O130" s="47"/>
      <c r="P130" s="60"/>
      <c r="Q130" s="51"/>
      <c r="R130" s="47"/>
      <c r="S130" s="51"/>
      <c r="T130" s="51"/>
      <c r="U130" s="47"/>
      <c r="V130" s="51"/>
      <c r="W130" s="47"/>
      <c r="X130" s="51"/>
      <c r="Y130" s="47"/>
      <c r="Z130" s="51"/>
      <c r="AA130" s="47"/>
      <c r="AB130" s="51"/>
      <c r="AC130" s="51"/>
      <c r="AD130" s="55"/>
      <c r="AE130" s="51"/>
      <c r="AG130" s="47"/>
      <c r="AH130" s="47"/>
      <c r="AI130" s="47"/>
      <c r="AJ130" s="51"/>
      <c r="AK130" s="51"/>
      <c r="AL130" s="51"/>
      <c r="AM130" s="51"/>
      <c r="AO130" s="47"/>
      <c r="AP130" s="47"/>
      <c r="AQ130" s="26"/>
      <c r="AR130" s="47"/>
      <c r="AS130" s="47"/>
      <c r="AT130" s="47"/>
      <c r="AU130" s="47"/>
      <c r="AV130" s="47"/>
      <c r="AW130" s="47"/>
      <c r="AX130" s="47"/>
      <c r="AY130" s="26"/>
      <c r="AZ130" s="51"/>
      <c r="BB130" s="47"/>
      <c r="BC130" s="47"/>
      <c r="BD130" s="26"/>
      <c r="BE130" s="47"/>
      <c r="BF130" s="47"/>
      <c r="BG130" s="47"/>
      <c r="BH130" s="47"/>
      <c r="BI130" s="47"/>
      <c r="BJ130" s="47"/>
      <c r="BK130" s="47"/>
      <c r="BL130" s="26"/>
      <c r="BM130" s="51"/>
    </row>
    <row r="131" spans="1:65" s="33" customFormat="1" ht="3" hidden="1" customHeight="1" x14ac:dyDescent="0.2">
      <c r="A131" s="47"/>
      <c r="B131" s="53"/>
      <c r="C131" s="47"/>
      <c r="D131" s="26"/>
      <c r="E131" s="52"/>
      <c r="F131" s="51"/>
      <c r="G131" s="51"/>
      <c r="H131" s="122"/>
      <c r="I131" s="47"/>
      <c r="J131" s="47"/>
      <c r="K131" s="47"/>
      <c r="L131" s="47"/>
      <c r="M131" s="54"/>
      <c r="N131" s="60"/>
      <c r="O131" s="47"/>
      <c r="P131" s="60"/>
      <c r="Q131" s="51"/>
      <c r="R131" s="47"/>
      <c r="S131" s="51"/>
      <c r="T131" s="51"/>
      <c r="U131" s="47"/>
      <c r="V131" s="51"/>
      <c r="W131" s="47"/>
      <c r="X131" s="51"/>
      <c r="Y131" s="47"/>
      <c r="Z131" s="51"/>
      <c r="AA131" s="47"/>
      <c r="AB131" s="51"/>
      <c r="AC131" s="51"/>
      <c r="AD131" s="55"/>
      <c r="AE131" s="26"/>
      <c r="AG131" s="26"/>
      <c r="AH131" s="26"/>
      <c r="AI131" s="26"/>
      <c r="AJ131" s="26"/>
      <c r="AK131" s="26"/>
      <c r="AL131" s="26"/>
      <c r="AM131" s="26"/>
      <c r="AO131" s="47"/>
      <c r="AP131" s="47"/>
      <c r="AQ131" s="26"/>
      <c r="AR131" s="47"/>
      <c r="AS131" s="47"/>
      <c r="AT131" s="47"/>
      <c r="AU131" s="47"/>
      <c r="AV131" s="47"/>
      <c r="AW131" s="47"/>
      <c r="AX131" s="47"/>
      <c r="AY131" s="26"/>
      <c r="AZ131" s="51"/>
      <c r="BB131" s="47"/>
      <c r="BC131" s="47"/>
      <c r="BD131" s="26"/>
      <c r="BE131" s="47"/>
      <c r="BF131" s="47"/>
      <c r="BG131" s="47"/>
      <c r="BH131" s="47"/>
      <c r="BI131" s="47"/>
      <c r="BJ131" s="47"/>
      <c r="BK131" s="47"/>
      <c r="BL131" s="26"/>
      <c r="BM131" s="51"/>
    </row>
    <row r="132" spans="1:65" s="33" customFormat="1" hidden="1" x14ac:dyDescent="0.2">
      <c r="A132" s="26"/>
      <c r="B132" s="53"/>
      <c r="C132" s="47"/>
      <c r="D132" s="47"/>
      <c r="E132" s="56"/>
      <c r="F132" s="55"/>
      <c r="G132" s="55"/>
      <c r="H132" s="123"/>
      <c r="I132" s="26"/>
      <c r="J132" s="26"/>
      <c r="K132" s="26"/>
      <c r="L132" s="26"/>
      <c r="M132" s="54"/>
      <c r="N132" s="63"/>
      <c r="O132" s="47"/>
      <c r="P132" s="64"/>
      <c r="Q132" s="55"/>
      <c r="R132" s="26"/>
      <c r="S132" s="55"/>
      <c r="T132" s="26"/>
      <c r="U132" s="26"/>
      <c r="V132" s="55"/>
      <c r="W132" s="55"/>
      <c r="X132" s="55"/>
      <c r="Y132" s="55"/>
      <c r="Z132" s="55"/>
      <c r="AA132" s="55"/>
      <c r="AB132" s="55"/>
      <c r="AC132" s="55"/>
      <c r="AD132" s="55"/>
    </row>
    <row r="133" spans="1:65" s="33" customFormat="1" hidden="1" x14ac:dyDescent="0.2">
      <c r="A133" s="47"/>
      <c r="B133" s="47"/>
      <c r="C133" s="47"/>
      <c r="D133" s="47"/>
      <c r="E133" s="47"/>
      <c r="F133" s="47"/>
      <c r="G133" s="47"/>
      <c r="H133" s="122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</row>
    <row r="134" spans="1:65" s="33" customFormat="1" x14ac:dyDescent="0.2">
      <c r="A134" s="47"/>
      <c r="B134" s="47"/>
      <c r="C134" s="47"/>
      <c r="D134" s="47"/>
      <c r="E134" s="47"/>
      <c r="F134" s="47"/>
      <c r="G134" s="47"/>
      <c r="H134" s="122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</row>
    <row r="135" spans="1:65" s="33" customFormat="1" x14ac:dyDescent="0.2">
      <c r="A135" s="47"/>
      <c r="B135" s="47"/>
      <c r="C135" s="47"/>
      <c r="D135" s="47"/>
      <c r="E135" s="47"/>
      <c r="F135" s="47"/>
      <c r="G135" s="47"/>
      <c r="H135" s="122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</row>
    <row r="136" spans="1:65" s="33" customFormat="1" x14ac:dyDescent="0.2">
      <c r="A136" s="47"/>
      <c r="B136" s="47"/>
      <c r="C136" s="47"/>
      <c r="D136" s="47"/>
      <c r="E136" s="47"/>
      <c r="F136" s="47"/>
      <c r="G136" s="47"/>
      <c r="H136" s="122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</row>
    <row r="137" spans="1:65" s="33" customFormat="1" x14ac:dyDescent="0.2">
      <c r="A137" s="47"/>
      <c r="B137" s="47"/>
      <c r="C137" s="47"/>
      <c r="D137" s="47"/>
      <c r="E137" s="47"/>
      <c r="F137" s="47"/>
      <c r="G137" s="47"/>
      <c r="H137" s="122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</row>
    <row r="138" spans="1:65" s="33" customFormat="1" x14ac:dyDescent="0.2">
      <c r="A138" s="47"/>
      <c r="B138" s="47"/>
      <c r="C138" s="47"/>
      <c r="D138" s="47"/>
      <c r="E138" s="47"/>
      <c r="F138" s="47"/>
      <c r="G138" s="47"/>
      <c r="H138" s="122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</row>
    <row r="139" spans="1:65" s="33" customFormat="1" x14ac:dyDescent="0.2">
      <c r="A139" s="47"/>
      <c r="B139" s="47"/>
      <c r="C139" s="47"/>
      <c r="D139" s="47"/>
      <c r="E139" s="47"/>
      <c r="F139" s="47"/>
      <c r="G139" s="47"/>
      <c r="H139" s="122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</row>
    <row r="140" spans="1:65" s="33" customFormat="1" x14ac:dyDescent="0.2">
      <c r="A140" s="47"/>
      <c r="B140" s="47"/>
      <c r="C140" s="47"/>
      <c r="D140" s="47"/>
      <c r="E140" s="47"/>
      <c r="F140" s="47"/>
      <c r="G140" s="47"/>
      <c r="H140" s="122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</row>
    <row r="141" spans="1:65" x14ac:dyDescent="0.2">
      <c r="A141" s="47"/>
      <c r="B141" s="47"/>
      <c r="C141" s="47"/>
      <c r="D141" s="47"/>
      <c r="E141" s="47"/>
      <c r="F141" s="47"/>
      <c r="G141" s="47"/>
      <c r="H141" s="122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</row>
    <row r="142" spans="1:65" x14ac:dyDescent="0.2">
      <c r="A142" s="13"/>
      <c r="B142" s="13"/>
      <c r="C142" s="13"/>
      <c r="D142" s="13"/>
      <c r="E142" s="13"/>
      <c r="F142" s="13"/>
      <c r="G142" s="13"/>
      <c r="H142" s="124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65" x14ac:dyDescent="0.2">
      <c r="A143" s="13"/>
      <c r="B143" s="13"/>
      <c r="C143" s="13"/>
      <c r="D143" s="13"/>
      <c r="E143" s="13"/>
      <c r="F143" s="13"/>
      <c r="G143" s="13"/>
      <c r="H143" s="124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65" x14ac:dyDescent="0.2">
      <c r="A144" s="13"/>
      <c r="B144" s="13"/>
      <c r="C144" s="13"/>
      <c r="D144" s="13"/>
      <c r="E144" s="13"/>
      <c r="F144" s="13"/>
      <c r="G144" s="13"/>
      <c r="H144" s="124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x14ac:dyDescent="0.2">
      <c r="A145" s="13"/>
      <c r="B145" s="13"/>
      <c r="C145" s="13"/>
      <c r="D145" s="13"/>
      <c r="E145" s="13"/>
      <c r="F145" s="13"/>
      <c r="G145" s="13"/>
      <c r="H145" s="124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x14ac:dyDescent="0.2">
      <c r="A146" s="13"/>
      <c r="B146" s="13"/>
      <c r="C146" s="13"/>
      <c r="D146" s="13"/>
      <c r="E146" s="13"/>
      <c r="F146" s="13"/>
      <c r="G146" s="13"/>
      <c r="H146" s="124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x14ac:dyDescent="0.2">
      <c r="A147" s="13"/>
      <c r="B147" s="13"/>
      <c r="C147" s="13"/>
      <c r="D147" s="13"/>
      <c r="E147" s="13"/>
      <c r="F147" s="13"/>
      <c r="G147" s="13"/>
      <c r="H147" s="124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x14ac:dyDescent="0.2">
      <c r="A148" s="13"/>
      <c r="B148" s="13"/>
      <c r="C148" s="13"/>
      <c r="D148" s="13"/>
      <c r="E148" s="13"/>
      <c r="F148" s="13"/>
      <c r="G148" s="13"/>
      <c r="H148" s="124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x14ac:dyDescent="0.2">
      <c r="A149" s="13"/>
      <c r="B149" s="13"/>
      <c r="C149" s="13"/>
      <c r="D149" s="13"/>
      <c r="E149" s="13"/>
      <c r="F149" s="13"/>
      <c r="G149" s="13"/>
      <c r="H149" s="124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x14ac:dyDescent="0.2">
      <c r="A150" s="13"/>
      <c r="B150" s="13"/>
      <c r="C150" s="13"/>
      <c r="D150" s="13"/>
      <c r="E150" s="13"/>
      <c r="F150" s="13"/>
      <c r="G150" s="13"/>
      <c r="H150" s="124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x14ac:dyDescent="0.2">
      <c r="A151" s="13"/>
      <c r="B151" s="13"/>
      <c r="C151" s="13"/>
      <c r="D151" s="13"/>
      <c r="E151" s="13"/>
      <c r="F151" s="13"/>
      <c r="G151" s="13"/>
      <c r="H151" s="124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x14ac:dyDescent="0.2">
      <c r="A152" s="13"/>
      <c r="B152" s="13"/>
      <c r="C152" s="13"/>
      <c r="D152" s="13"/>
      <c r="E152" s="13"/>
      <c r="F152" s="13"/>
      <c r="G152" s="13"/>
      <c r="H152" s="124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x14ac:dyDescent="0.2">
      <c r="A153" s="13"/>
      <c r="B153" s="13"/>
      <c r="C153" s="13"/>
      <c r="D153" s="13"/>
      <c r="E153" s="13"/>
      <c r="F153" s="13"/>
      <c r="G153" s="13"/>
      <c r="H153" s="124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x14ac:dyDescent="0.2">
      <c r="A154" s="13"/>
      <c r="B154" s="13"/>
      <c r="C154" s="13"/>
      <c r="D154" s="13"/>
      <c r="E154" s="13"/>
      <c r="F154" s="13"/>
      <c r="G154" s="13"/>
      <c r="H154" s="124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x14ac:dyDescent="0.2">
      <c r="A155" s="13"/>
      <c r="B155" s="13"/>
      <c r="C155" s="13"/>
      <c r="D155" s="13"/>
      <c r="E155" s="13"/>
      <c r="F155" s="13"/>
      <c r="G155" s="13"/>
      <c r="H155" s="124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x14ac:dyDescent="0.2">
      <c r="A156" s="13"/>
      <c r="B156" s="13"/>
      <c r="C156" s="13"/>
      <c r="D156" s="13"/>
      <c r="E156" s="13"/>
      <c r="F156" s="13"/>
      <c r="G156" s="13"/>
      <c r="H156" s="124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x14ac:dyDescent="0.2">
      <c r="A157" s="13"/>
      <c r="B157" s="13"/>
      <c r="C157" s="13"/>
      <c r="D157" s="13"/>
      <c r="E157" s="13"/>
      <c r="F157" s="13"/>
      <c r="G157" s="13"/>
      <c r="H157" s="124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x14ac:dyDescent="0.2">
      <c r="A158" s="13"/>
      <c r="B158" s="13"/>
      <c r="C158" s="13"/>
      <c r="D158" s="13"/>
      <c r="E158" s="13"/>
      <c r="F158" s="13"/>
      <c r="G158" s="13"/>
      <c r="H158" s="124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x14ac:dyDescent="0.2">
      <c r="A159" s="13"/>
      <c r="B159" s="13"/>
      <c r="C159" s="13"/>
      <c r="D159" s="13"/>
      <c r="E159" s="13"/>
      <c r="F159" s="13"/>
      <c r="G159" s="13"/>
      <c r="H159" s="124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x14ac:dyDescent="0.2">
      <c r="A160" s="13"/>
      <c r="B160" s="13"/>
      <c r="C160" s="13"/>
      <c r="D160" s="13"/>
      <c r="E160" s="13"/>
      <c r="F160" s="13"/>
      <c r="G160" s="13"/>
      <c r="H160" s="124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x14ac:dyDescent="0.2">
      <c r="A161" s="13"/>
      <c r="B161" s="13"/>
      <c r="C161" s="13"/>
      <c r="D161" s="13"/>
      <c r="E161" s="13"/>
      <c r="F161" s="13"/>
      <c r="G161" s="13"/>
      <c r="H161" s="124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x14ac:dyDescent="0.2">
      <c r="A162" s="13"/>
      <c r="B162" s="13"/>
      <c r="C162" s="13"/>
      <c r="D162" s="13"/>
      <c r="E162" s="13"/>
      <c r="F162" s="13"/>
      <c r="G162" s="13"/>
      <c r="H162" s="124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x14ac:dyDescent="0.2">
      <c r="A163" s="13"/>
      <c r="B163" s="13"/>
      <c r="C163" s="13"/>
      <c r="D163" s="13"/>
      <c r="E163" s="13"/>
      <c r="F163" s="13"/>
      <c r="G163" s="13"/>
      <c r="H163" s="124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x14ac:dyDescent="0.2">
      <c r="A164" s="13"/>
      <c r="B164" s="13"/>
      <c r="C164" s="13"/>
      <c r="D164" s="13"/>
      <c r="E164" s="13"/>
      <c r="F164" s="13"/>
      <c r="G164" s="13"/>
      <c r="H164" s="124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x14ac:dyDescent="0.2">
      <c r="A165" s="13"/>
      <c r="B165" s="13"/>
      <c r="C165" s="13"/>
      <c r="D165" s="13"/>
      <c r="E165" s="13"/>
      <c r="F165" s="13"/>
      <c r="G165" s="13"/>
      <c r="H165" s="124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x14ac:dyDescent="0.2">
      <c r="A166" s="13"/>
      <c r="B166" s="13"/>
      <c r="C166" s="13"/>
      <c r="D166" s="13"/>
      <c r="E166" s="13"/>
      <c r="F166" s="13"/>
      <c r="G166" s="13"/>
      <c r="H166" s="124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x14ac:dyDescent="0.2">
      <c r="A167" s="13"/>
      <c r="B167" s="13"/>
      <c r="C167" s="13"/>
      <c r="D167" s="13"/>
      <c r="E167" s="13"/>
      <c r="F167" s="13"/>
      <c r="G167" s="13"/>
      <c r="H167" s="124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x14ac:dyDescent="0.2">
      <c r="A168" s="13"/>
      <c r="B168" s="13"/>
      <c r="C168" s="13"/>
      <c r="D168" s="13"/>
      <c r="E168" s="13"/>
      <c r="F168" s="13"/>
      <c r="G168" s="13"/>
      <c r="H168" s="124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x14ac:dyDescent="0.2">
      <c r="A169" s="13"/>
      <c r="B169" s="13"/>
      <c r="C169" s="13"/>
      <c r="D169" s="13"/>
      <c r="E169" s="13"/>
      <c r="F169" s="13"/>
      <c r="G169" s="13"/>
      <c r="H169" s="124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x14ac:dyDescent="0.2">
      <c r="A170" s="13"/>
      <c r="B170" s="13"/>
      <c r="C170" s="13"/>
      <c r="D170" s="13"/>
      <c r="E170" s="13"/>
      <c r="F170" s="13"/>
      <c r="G170" s="13"/>
      <c r="H170" s="124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x14ac:dyDescent="0.2">
      <c r="A171" s="13"/>
      <c r="B171" s="13"/>
      <c r="C171" s="13"/>
      <c r="D171" s="13"/>
      <c r="E171" s="13"/>
      <c r="F171" s="13"/>
      <c r="G171" s="13"/>
      <c r="H171" s="124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x14ac:dyDescent="0.2">
      <c r="A172" s="13"/>
      <c r="B172" s="13"/>
      <c r="C172" s="13"/>
      <c r="D172" s="13"/>
      <c r="E172" s="13"/>
      <c r="F172" s="13"/>
      <c r="G172" s="13"/>
      <c r="H172" s="124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x14ac:dyDescent="0.2">
      <c r="A173" s="13"/>
      <c r="B173" s="13"/>
      <c r="C173" s="13"/>
      <c r="D173" s="13"/>
      <c r="E173" s="13"/>
      <c r="F173" s="13"/>
      <c r="G173" s="13"/>
      <c r="H173" s="124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</row>
    <row r="174" spans="1:30" x14ac:dyDescent="0.2">
      <c r="A174" s="13"/>
      <c r="B174" s="13"/>
      <c r="C174" s="13"/>
      <c r="D174" s="13"/>
      <c r="E174" s="13"/>
      <c r="F174" s="13"/>
      <c r="G174" s="13"/>
      <c r="H174" s="124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</row>
    <row r="175" spans="1:30" x14ac:dyDescent="0.2">
      <c r="A175" s="13"/>
      <c r="B175" s="13"/>
      <c r="C175" s="13"/>
      <c r="D175" s="13"/>
      <c r="E175" s="13"/>
      <c r="F175" s="13"/>
      <c r="G175" s="13"/>
      <c r="H175" s="124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x14ac:dyDescent="0.2">
      <c r="A176" s="13"/>
      <c r="B176" s="13"/>
      <c r="C176" s="13"/>
      <c r="D176" s="13"/>
      <c r="E176" s="13"/>
      <c r="F176" s="13"/>
      <c r="G176" s="13"/>
      <c r="H176" s="124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x14ac:dyDescent="0.2">
      <c r="A177" s="13"/>
      <c r="B177" s="13"/>
      <c r="C177" s="13"/>
      <c r="D177" s="13"/>
      <c r="E177" s="13"/>
      <c r="F177" s="13"/>
      <c r="G177" s="13"/>
      <c r="H177" s="124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x14ac:dyDescent="0.2">
      <c r="A178" s="13"/>
      <c r="B178" s="13"/>
      <c r="C178" s="13"/>
      <c r="D178" s="13"/>
      <c r="E178" s="13"/>
      <c r="F178" s="13"/>
      <c r="G178" s="13"/>
      <c r="H178" s="124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x14ac:dyDescent="0.2">
      <c r="A179" s="13"/>
      <c r="B179" s="13"/>
      <c r="C179" s="13"/>
      <c r="D179" s="13"/>
      <c r="E179" s="13"/>
      <c r="F179" s="13"/>
      <c r="G179" s="13"/>
      <c r="H179" s="124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x14ac:dyDescent="0.2">
      <c r="A180" s="13"/>
      <c r="B180" s="13"/>
      <c r="C180" s="13"/>
      <c r="D180" s="13"/>
      <c r="E180" s="13"/>
      <c r="F180" s="13"/>
      <c r="G180" s="13"/>
      <c r="H180" s="124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x14ac:dyDescent="0.2">
      <c r="A181" s="13"/>
      <c r="B181" s="13"/>
      <c r="C181" s="13"/>
      <c r="D181" s="13"/>
      <c r="E181" s="13"/>
      <c r="F181" s="13"/>
      <c r="G181" s="13"/>
      <c r="H181" s="124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x14ac:dyDescent="0.2">
      <c r="A182" s="13"/>
      <c r="B182" s="13"/>
      <c r="C182" s="13"/>
      <c r="D182" s="13"/>
      <c r="E182" s="13"/>
      <c r="F182" s="13"/>
      <c r="G182" s="13"/>
      <c r="H182" s="124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x14ac:dyDescent="0.2">
      <c r="A183" s="13"/>
      <c r="B183" s="13"/>
      <c r="C183" s="13"/>
      <c r="D183" s="13"/>
      <c r="E183" s="13"/>
      <c r="F183" s="13"/>
      <c r="G183" s="13"/>
      <c r="H183" s="124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x14ac:dyDescent="0.2">
      <c r="A184" s="13"/>
      <c r="B184" s="13"/>
      <c r="C184" s="13"/>
      <c r="D184" s="13"/>
      <c r="E184" s="13"/>
      <c r="F184" s="13"/>
      <c r="G184" s="13"/>
      <c r="H184" s="124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x14ac:dyDescent="0.2">
      <c r="A185" s="13"/>
      <c r="B185" s="13"/>
      <c r="C185" s="13"/>
      <c r="D185" s="13"/>
      <c r="E185" s="13"/>
      <c r="F185" s="13"/>
      <c r="G185" s="13"/>
      <c r="H185" s="124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x14ac:dyDescent="0.2">
      <c r="A186" s="13"/>
      <c r="B186" s="13"/>
      <c r="C186" s="13"/>
      <c r="D186" s="13"/>
      <c r="E186" s="13"/>
      <c r="F186" s="13"/>
      <c r="G186" s="13"/>
      <c r="H186" s="124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x14ac:dyDescent="0.2">
      <c r="A187" s="13"/>
      <c r="B187" s="13"/>
      <c r="C187" s="13"/>
      <c r="D187" s="13"/>
      <c r="E187" s="13"/>
      <c r="F187" s="13"/>
      <c r="G187" s="13"/>
      <c r="H187" s="124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x14ac:dyDescent="0.2">
      <c r="A188" s="13"/>
      <c r="B188" s="13"/>
      <c r="C188" s="13"/>
      <c r="D188" s="13"/>
      <c r="E188" s="13"/>
      <c r="F188" s="13"/>
      <c r="G188" s="13"/>
      <c r="H188" s="124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x14ac:dyDescent="0.2">
      <c r="A189" s="13"/>
      <c r="B189" s="13"/>
      <c r="C189" s="13"/>
      <c r="D189" s="13"/>
      <c r="E189" s="13"/>
      <c r="F189" s="13"/>
      <c r="G189" s="13"/>
      <c r="H189" s="124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x14ac:dyDescent="0.2">
      <c r="A190" s="13"/>
      <c r="B190" s="13"/>
      <c r="C190" s="13"/>
      <c r="D190" s="13"/>
      <c r="E190" s="13"/>
      <c r="F190" s="13"/>
      <c r="G190" s="13"/>
      <c r="H190" s="124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x14ac:dyDescent="0.2">
      <c r="A191" s="13"/>
      <c r="B191" s="13"/>
      <c r="C191" s="13"/>
      <c r="D191" s="13"/>
      <c r="E191" s="13"/>
      <c r="F191" s="13"/>
      <c r="G191" s="13"/>
      <c r="H191" s="124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x14ac:dyDescent="0.2">
      <c r="A192" s="13"/>
      <c r="B192" s="13"/>
      <c r="C192" s="13"/>
      <c r="D192" s="13"/>
      <c r="E192" s="13"/>
      <c r="F192" s="13"/>
      <c r="G192" s="13"/>
      <c r="H192" s="124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x14ac:dyDescent="0.2">
      <c r="A193" s="13"/>
      <c r="B193" s="13"/>
      <c r="C193" s="13"/>
      <c r="D193" s="13"/>
      <c r="E193" s="13"/>
      <c r="F193" s="13"/>
      <c r="G193" s="13"/>
      <c r="H193" s="124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x14ac:dyDescent="0.2">
      <c r="A194" s="13"/>
      <c r="B194" s="13"/>
      <c r="C194" s="13"/>
      <c r="D194" s="13"/>
      <c r="E194" s="13"/>
      <c r="F194" s="13"/>
      <c r="G194" s="13"/>
      <c r="H194" s="124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x14ac:dyDescent="0.2">
      <c r="A195" s="13"/>
      <c r="B195" s="13"/>
      <c r="C195" s="13"/>
      <c r="D195" s="13"/>
      <c r="E195" s="13"/>
      <c r="F195" s="13"/>
      <c r="G195" s="13"/>
      <c r="H195" s="124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x14ac:dyDescent="0.2">
      <c r="A196" s="13"/>
      <c r="B196" s="13"/>
      <c r="C196" s="13"/>
      <c r="D196" s="13"/>
      <c r="E196" s="13"/>
      <c r="F196" s="13"/>
      <c r="G196" s="13"/>
      <c r="H196" s="124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x14ac:dyDescent="0.2">
      <c r="A197" s="13"/>
      <c r="B197" s="13"/>
      <c r="C197" s="13"/>
      <c r="D197" s="13"/>
      <c r="E197" s="13"/>
      <c r="F197" s="13"/>
      <c r="G197" s="13"/>
      <c r="H197" s="124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x14ac:dyDescent="0.2">
      <c r="A198" s="13"/>
      <c r="B198" s="13"/>
      <c r="C198" s="13"/>
      <c r="D198" s="13"/>
      <c r="E198" s="13"/>
      <c r="F198" s="13"/>
      <c r="G198" s="13"/>
      <c r="H198" s="124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x14ac:dyDescent="0.2">
      <c r="A199" s="13"/>
      <c r="B199" s="13"/>
      <c r="C199" s="13"/>
      <c r="D199" s="13"/>
      <c r="E199" s="13"/>
      <c r="F199" s="13"/>
      <c r="G199" s="13"/>
      <c r="H199" s="124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</row>
    <row r="200" spans="1:30" x14ac:dyDescent="0.2">
      <c r="A200" s="13"/>
      <c r="B200" s="13"/>
      <c r="C200" s="13"/>
      <c r="D200" s="13"/>
      <c r="E200" s="13"/>
      <c r="F200" s="13"/>
      <c r="G200" s="13"/>
      <c r="H200" s="124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1:30" x14ac:dyDescent="0.2">
      <c r="A201" s="13"/>
      <c r="B201" s="13"/>
      <c r="C201" s="13"/>
      <c r="D201" s="13"/>
      <c r="E201" s="13"/>
      <c r="F201" s="13"/>
      <c r="G201" s="13"/>
      <c r="H201" s="124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</row>
    <row r="202" spans="1:30" x14ac:dyDescent="0.2">
      <c r="A202" s="13"/>
      <c r="B202" s="13"/>
      <c r="C202" s="13"/>
      <c r="D202" s="13"/>
      <c r="E202" s="13"/>
      <c r="F202" s="13"/>
      <c r="G202" s="13"/>
      <c r="H202" s="124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x14ac:dyDescent="0.2">
      <c r="A203" s="13"/>
      <c r="B203" s="13"/>
      <c r="C203" s="13"/>
      <c r="D203" s="13"/>
      <c r="E203" s="13"/>
      <c r="F203" s="13"/>
      <c r="G203" s="13"/>
      <c r="H203" s="124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x14ac:dyDescent="0.2">
      <c r="A204" s="13"/>
      <c r="B204" s="13"/>
      <c r="C204" s="13"/>
      <c r="D204" s="13"/>
      <c r="E204" s="13"/>
      <c r="F204" s="13"/>
      <c r="G204" s="13"/>
      <c r="H204" s="124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</row>
    <row r="205" spans="1:30" x14ac:dyDescent="0.2">
      <c r="A205" s="13"/>
      <c r="B205" s="13"/>
      <c r="C205" s="13"/>
      <c r="D205" s="13"/>
      <c r="E205" s="13"/>
      <c r="F205" s="13"/>
      <c r="G205" s="13"/>
      <c r="H205" s="124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</row>
    <row r="206" spans="1:30" x14ac:dyDescent="0.2">
      <c r="A206" s="13"/>
      <c r="B206" s="13"/>
      <c r="C206" s="13"/>
      <c r="D206" s="13"/>
      <c r="E206" s="13"/>
      <c r="F206" s="13"/>
      <c r="G206" s="13"/>
      <c r="H206" s="124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</row>
    <row r="207" spans="1:30" x14ac:dyDescent="0.2">
      <c r="A207" s="13"/>
      <c r="B207" s="13"/>
      <c r="C207" s="13"/>
      <c r="D207" s="13"/>
      <c r="E207" s="13"/>
      <c r="F207" s="13"/>
      <c r="G207" s="13"/>
      <c r="H207" s="124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</row>
    <row r="208" spans="1:30" x14ac:dyDescent="0.2">
      <c r="A208" s="13"/>
      <c r="B208" s="13"/>
      <c r="C208" s="13"/>
      <c r="D208" s="13"/>
      <c r="E208" s="13"/>
      <c r="F208" s="13"/>
      <c r="G208" s="13"/>
      <c r="H208" s="124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</row>
    <row r="209" spans="1:30" x14ac:dyDescent="0.2">
      <c r="A209" s="13"/>
      <c r="B209" s="13"/>
      <c r="C209" s="13"/>
      <c r="D209" s="13"/>
      <c r="E209" s="13"/>
      <c r="F209" s="13"/>
      <c r="G209" s="13"/>
      <c r="H209" s="124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</row>
    <row r="210" spans="1:30" x14ac:dyDescent="0.2">
      <c r="A210" s="13"/>
      <c r="B210" s="13"/>
      <c r="C210" s="13"/>
      <c r="D210" s="13"/>
      <c r="E210" s="13"/>
      <c r="F210" s="13"/>
      <c r="G210" s="13"/>
      <c r="H210" s="124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</row>
    <row r="211" spans="1:30" x14ac:dyDescent="0.2">
      <c r="A211" s="13"/>
      <c r="B211" s="13"/>
      <c r="C211" s="13"/>
      <c r="D211" s="13"/>
      <c r="E211" s="13"/>
      <c r="F211" s="13"/>
      <c r="G211" s="13"/>
      <c r="H211" s="124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</row>
    <row r="212" spans="1:30" x14ac:dyDescent="0.2">
      <c r="A212" s="13"/>
      <c r="B212" s="13"/>
      <c r="C212" s="13"/>
      <c r="D212" s="13"/>
      <c r="E212" s="13"/>
      <c r="F212" s="13"/>
      <c r="G212" s="13"/>
      <c r="H212" s="124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</row>
    <row r="213" spans="1:30" x14ac:dyDescent="0.2">
      <c r="A213" s="13"/>
      <c r="B213" s="13"/>
      <c r="C213" s="13"/>
      <c r="D213" s="13"/>
      <c r="E213" s="13"/>
      <c r="F213" s="13"/>
      <c r="G213" s="13"/>
      <c r="H213" s="124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</row>
    <row r="214" spans="1:30" x14ac:dyDescent="0.2">
      <c r="A214" s="13"/>
      <c r="B214" s="13"/>
      <c r="C214" s="13"/>
      <c r="D214" s="13"/>
      <c r="E214" s="13"/>
      <c r="F214" s="13"/>
      <c r="G214" s="13"/>
      <c r="H214" s="124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</row>
    <row r="215" spans="1:30" x14ac:dyDescent="0.2">
      <c r="A215" s="13"/>
      <c r="B215" s="13"/>
      <c r="C215" s="13"/>
      <c r="D215" s="13"/>
      <c r="E215" s="13"/>
      <c r="F215" s="13"/>
      <c r="G215" s="13"/>
      <c r="H215" s="124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x14ac:dyDescent="0.2">
      <c r="A216" s="13"/>
      <c r="B216" s="13"/>
      <c r="C216" s="13"/>
      <c r="D216" s="13"/>
      <c r="E216" s="13"/>
      <c r="F216" s="13"/>
      <c r="G216" s="13"/>
      <c r="H216" s="124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</row>
    <row r="217" spans="1:30" x14ac:dyDescent="0.2">
      <c r="A217" s="13"/>
      <c r="B217" s="13"/>
      <c r="C217" s="13"/>
      <c r="D217" s="13"/>
      <c r="E217" s="13"/>
      <c r="F217" s="13"/>
      <c r="G217" s="13"/>
      <c r="H217" s="124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</row>
    <row r="218" spans="1:30" x14ac:dyDescent="0.2">
      <c r="A218" s="13"/>
      <c r="B218" s="13"/>
      <c r="C218" s="13"/>
      <c r="D218" s="13"/>
      <c r="E218" s="13"/>
      <c r="F218" s="13"/>
      <c r="G218" s="13"/>
      <c r="H218" s="124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</row>
    <row r="219" spans="1:30" x14ac:dyDescent="0.2">
      <c r="A219" s="13"/>
      <c r="B219" s="13"/>
      <c r="C219" s="13"/>
      <c r="D219" s="13"/>
      <c r="E219" s="13"/>
      <c r="F219" s="13"/>
      <c r="G219" s="13"/>
      <c r="H219" s="124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</row>
    <row r="220" spans="1:30" x14ac:dyDescent="0.2">
      <c r="A220" s="13"/>
      <c r="B220" s="13"/>
      <c r="C220" s="13"/>
      <c r="D220" s="13"/>
      <c r="E220" s="13"/>
      <c r="F220" s="13"/>
      <c r="G220" s="13"/>
      <c r="H220" s="124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</row>
    <row r="221" spans="1:30" x14ac:dyDescent="0.2">
      <c r="A221" s="13"/>
      <c r="B221" s="13"/>
      <c r="C221" s="13"/>
      <c r="D221" s="13"/>
      <c r="E221" s="13"/>
      <c r="F221" s="13"/>
      <c r="G221" s="13"/>
      <c r="H221" s="124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</row>
    <row r="222" spans="1:30" x14ac:dyDescent="0.2">
      <c r="A222" s="13"/>
      <c r="B222" s="13"/>
      <c r="C222" s="13"/>
      <c r="D222" s="13"/>
      <c r="E222" s="13"/>
      <c r="F222" s="13"/>
      <c r="G222" s="13"/>
      <c r="H222" s="124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</row>
    <row r="223" spans="1:30" x14ac:dyDescent="0.2">
      <c r="A223" s="13"/>
      <c r="B223" s="13"/>
      <c r="C223" s="13"/>
      <c r="D223" s="13"/>
      <c r="E223" s="13"/>
      <c r="F223" s="13"/>
      <c r="G223" s="13"/>
      <c r="H223" s="124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</row>
    <row r="224" spans="1:30" x14ac:dyDescent="0.2">
      <c r="A224" s="13"/>
      <c r="B224" s="13"/>
      <c r="C224" s="13"/>
      <c r="D224" s="13"/>
      <c r="E224" s="13"/>
      <c r="F224" s="13"/>
      <c r="G224" s="13"/>
      <c r="H224" s="124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</row>
    <row r="225" spans="1:30" x14ac:dyDescent="0.2">
      <c r="A225" s="13"/>
      <c r="B225" s="13"/>
      <c r="C225" s="13"/>
      <c r="D225" s="13"/>
      <c r="E225" s="13"/>
      <c r="F225" s="13"/>
      <c r="G225" s="13"/>
      <c r="H225" s="124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</row>
    <row r="226" spans="1:30" x14ac:dyDescent="0.2">
      <c r="A226" s="13"/>
      <c r="B226" s="13"/>
      <c r="C226" s="13"/>
      <c r="D226" s="13"/>
      <c r="E226" s="13"/>
      <c r="F226" s="13"/>
      <c r="G226" s="13"/>
      <c r="H226" s="124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</row>
    <row r="227" spans="1:30" x14ac:dyDescent="0.2">
      <c r="A227" s="13"/>
      <c r="B227" s="13"/>
      <c r="C227" s="13"/>
      <c r="D227" s="13"/>
      <c r="E227" s="13"/>
      <c r="F227" s="13"/>
      <c r="G227" s="13"/>
      <c r="H227" s="124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</row>
    <row r="228" spans="1:30" x14ac:dyDescent="0.2">
      <c r="A228" s="13"/>
      <c r="B228" s="13"/>
      <c r="C228" s="13"/>
      <c r="D228" s="13"/>
      <c r="E228" s="13"/>
      <c r="F228" s="13"/>
      <c r="G228" s="13"/>
      <c r="H228" s="124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</row>
    <row r="229" spans="1:30" x14ac:dyDescent="0.2">
      <c r="A229" s="13"/>
      <c r="B229" s="13"/>
      <c r="C229" s="13"/>
      <c r="D229" s="13"/>
      <c r="E229" s="13"/>
      <c r="F229" s="13"/>
      <c r="G229" s="13"/>
      <c r="H229" s="124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</row>
    <row r="230" spans="1:30" x14ac:dyDescent="0.2">
      <c r="A230" s="13"/>
      <c r="B230" s="13"/>
      <c r="C230" s="13"/>
      <c r="D230" s="13"/>
      <c r="E230" s="13"/>
      <c r="F230" s="13"/>
      <c r="G230" s="13"/>
      <c r="H230" s="124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</row>
    <row r="231" spans="1:30" x14ac:dyDescent="0.2">
      <c r="A231" s="13"/>
      <c r="B231" s="13"/>
      <c r="C231" s="13"/>
      <c r="D231" s="13"/>
      <c r="E231" s="13"/>
      <c r="F231" s="13"/>
      <c r="G231" s="13"/>
      <c r="H231" s="124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</row>
    <row r="232" spans="1:30" x14ac:dyDescent="0.2">
      <c r="A232" s="13"/>
      <c r="B232" s="13"/>
      <c r="C232" s="13"/>
      <c r="D232" s="13"/>
      <c r="E232" s="13"/>
      <c r="F232" s="13"/>
      <c r="G232" s="13"/>
      <c r="H232" s="124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</row>
    <row r="233" spans="1:30" x14ac:dyDescent="0.2">
      <c r="A233" s="13"/>
      <c r="B233" s="13"/>
      <c r="C233" s="13"/>
      <c r="D233" s="13"/>
      <c r="E233" s="13"/>
      <c r="F233" s="13"/>
      <c r="G233" s="13"/>
      <c r="H233" s="124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</row>
    <row r="234" spans="1:30" x14ac:dyDescent="0.2">
      <c r="A234" s="13"/>
      <c r="B234" s="13"/>
      <c r="C234" s="13"/>
      <c r="D234" s="13"/>
      <c r="E234" s="13"/>
      <c r="F234" s="13"/>
      <c r="G234" s="13"/>
      <c r="H234" s="124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</row>
    <row r="235" spans="1:30" x14ac:dyDescent="0.2">
      <c r="A235" s="13"/>
      <c r="B235" s="13"/>
      <c r="C235" s="13"/>
      <c r="D235" s="13"/>
      <c r="E235" s="13"/>
      <c r="F235" s="13"/>
      <c r="G235" s="13"/>
      <c r="H235" s="124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</row>
    <row r="236" spans="1:30" x14ac:dyDescent="0.2">
      <c r="A236" s="13"/>
      <c r="B236" s="13"/>
      <c r="C236" s="13"/>
      <c r="D236" s="13"/>
      <c r="E236" s="13"/>
      <c r="F236" s="13"/>
      <c r="G236" s="13"/>
      <c r="H236" s="124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</row>
    <row r="237" spans="1:30" x14ac:dyDescent="0.2">
      <c r="A237" s="13"/>
      <c r="B237" s="13"/>
      <c r="C237" s="13"/>
      <c r="D237" s="13"/>
      <c r="E237" s="13"/>
      <c r="F237" s="13"/>
      <c r="G237" s="13"/>
      <c r="H237" s="124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</row>
    <row r="238" spans="1:30" x14ac:dyDescent="0.2">
      <c r="A238" s="13"/>
      <c r="B238" s="13"/>
      <c r="C238" s="13"/>
      <c r="D238" s="13"/>
      <c r="E238" s="13"/>
      <c r="F238" s="13"/>
      <c r="G238" s="13"/>
      <c r="H238" s="124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</row>
    <row r="239" spans="1:30" x14ac:dyDescent="0.2">
      <c r="A239" s="13"/>
      <c r="B239" s="13"/>
      <c r="C239" s="13"/>
      <c r="D239" s="13"/>
      <c r="E239" s="13"/>
      <c r="F239" s="13"/>
      <c r="G239" s="13"/>
      <c r="H239" s="124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</row>
    <row r="240" spans="1:30" x14ac:dyDescent="0.2">
      <c r="A240" s="13"/>
      <c r="B240" s="13"/>
      <c r="C240" s="13"/>
      <c r="D240" s="13"/>
      <c r="E240" s="13"/>
      <c r="F240" s="13"/>
      <c r="G240" s="13"/>
      <c r="H240" s="124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</row>
    <row r="241" spans="1:30" x14ac:dyDescent="0.2">
      <c r="A241" s="13"/>
      <c r="B241" s="13"/>
      <c r="C241" s="13"/>
      <c r="D241" s="13"/>
      <c r="E241" s="13"/>
      <c r="F241" s="13"/>
      <c r="G241" s="13"/>
      <c r="H241" s="124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</row>
    <row r="242" spans="1:30" x14ac:dyDescent="0.2">
      <c r="A242" s="13"/>
      <c r="B242" s="13"/>
      <c r="C242" s="13"/>
      <c r="D242" s="13"/>
      <c r="E242" s="13"/>
      <c r="F242" s="13"/>
      <c r="G242" s="13"/>
      <c r="H242" s="124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</row>
    <row r="243" spans="1:30" x14ac:dyDescent="0.2">
      <c r="A243" s="13"/>
      <c r="B243" s="13"/>
      <c r="C243" s="13"/>
      <c r="D243" s="13"/>
      <c r="E243" s="13"/>
      <c r="F243" s="13"/>
      <c r="G243" s="13"/>
      <c r="H243" s="124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</row>
    <row r="244" spans="1:30" x14ac:dyDescent="0.2">
      <c r="A244" s="13"/>
      <c r="B244" s="13"/>
      <c r="C244" s="13"/>
      <c r="D244" s="13"/>
      <c r="E244" s="13"/>
      <c r="F244" s="13"/>
      <c r="G244" s="13"/>
      <c r="H244" s="124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</row>
    <row r="245" spans="1:30" x14ac:dyDescent="0.2">
      <c r="A245" s="13"/>
      <c r="B245" s="13"/>
      <c r="C245" s="13"/>
      <c r="D245" s="13"/>
      <c r="E245" s="13"/>
      <c r="F245" s="13"/>
      <c r="G245" s="13"/>
      <c r="H245" s="124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</row>
    <row r="246" spans="1:30" x14ac:dyDescent="0.2">
      <c r="A246" s="13"/>
      <c r="B246" s="13"/>
      <c r="C246" s="13"/>
      <c r="D246" s="13"/>
      <c r="E246" s="13"/>
      <c r="F246" s="13"/>
      <c r="G246" s="13"/>
      <c r="H246" s="124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</row>
    <row r="247" spans="1:30" x14ac:dyDescent="0.2">
      <c r="A247" s="13"/>
      <c r="B247" s="13"/>
      <c r="C247" s="13"/>
      <c r="D247" s="13"/>
      <c r="E247" s="13"/>
      <c r="F247" s="13"/>
      <c r="G247" s="13"/>
      <c r="H247" s="124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</row>
    <row r="248" spans="1:30" x14ac:dyDescent="0.2">
      <c r="A248" s="13"/>
      <c r="B248" s="13"/>
      <c r="C248" s="13"/>
      <c r="D248" s="13"/>
      <c r="E248" s="13"/>
      <c r="F248" s="13"/>
      <c r="G248" s="13"/>
      <c r="H248" s="124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</row>
    <row r="249" spans="1:30" x14ac:dyDescent="0.2">
      <c r="A249" s="13"/>
      <c r="B249" s="13"/>
      <c r="C249" s="13"/>
      <c r="D249" s="13"/>
      <c r="E249" s="13"/>
      <c r="F249" s="13"/>
      <c r="G249" s="13"/>
      <c r="H249" s="124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</row>
    <row r="250" spans="1:30" x14ac:dyDescent="0.2">
      <c r="A250" s="13"/>
      <c r="B250" s="13"/>
      <c r="C250" s="13"/>
      <c r="D250" s="13"/>
      <c r="E250" s="13"/>
      <c r="F250" s="13"/>
      <c r="G250" s="13"/>
      <c r="H250" s="124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</row>
    <row r="251" spans="1:30" x14ac:dyDescent="0.2">
      <c r="A251" s="13"/>
      <c r="B251" s="13"/>
      <c r="C251" s="13"/>
      <c r="D251" s="13"/>
      <c r="E251" s="13"/>
      <c r="F251" s="13"/>
      <c r="G251" s="13"/>
      <c r="H251" s="124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</row>
    <row r="252" spans="1:30" x14ac:dyDescent="0.2">
      <c r="A252" s="13"/>
      <c r="B252" s="13"/>
      <c r="C252" s="13"/>
      <c r="D252" s="13"/>
      <c r="E252" s="13"/>
      <c r="F252" s="13"/>
      <c r="G252" s="13"/>
      <c r="H252" s="124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</row>
    <row r="253" spans="1:30" x14ac:dyDescent="0.2">
      <c r="A253" s="13"/>
      <c r="B253" s="13"/>
      <c r="C253" s="13"/>
      <c r="D253" s="13"/>
      <c r="E253" s="13"/>
      <c r="F253" s="13"/>
      <c r="G253" s="13"/>
      <c r="H253" s="124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</row>
    <row r="254" spans="1:30" x14ac:dyDescent="0.2">
      <c r="A254" s="13"/>
      <c r="B254" s="13"/>
      <c r="C254" s="13"/>
      <c r="D254" s="13"/>
      <c r="E254" s="13"/>
      <c r="F254" s="13"/>
      <c r="G254" s="13"/>
      <c r="H254" s="124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</row>
    <row r="255" spans="1:30" x14ac:dyDescent="0.2">
      <c r="A255" s="13"/>
      <c r="B255" s="13"/>
      <c r="C255" s="13"/>
      <c r="D255" s="13"/>
      <c r="E255" s="13"/>
      <c r="F255" s="13"/>
      <c r="G255" s="13"/>
      <c r="H255" s="124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</row>
    <row r="256" spans="1:30" x14ac:dyDescent="0.2">
      <c r="A256" s="13"/>
      <c r="B256" s="13"/>
      <c r="C256" s="13"/>
      <c r="D256" s="13"/>
      <c r="E256" s="13"/>
      <c r="F256" s="13"/>
      <c r="G256" s="13"/>
      <c r="H256" s="124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</row>
    <row r="257" spans="1:30" x14ac:dyDescent="0.2">
      <c r="A257" s="13"/>
      <c r="B257" s="13"/>
      <c r="C257" s="13"/>
      <c r="D257" s="13"/>
      <c r="E257" s="13"/>
      <c r="F257" s="13"/>
      <c r="G257" s="13"/>
      <c r="H257" s="124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</row>
    <row r="258" spans="1:30" x14ac:dyDescent="0.2">
      <c r="A258" s="13"/>
      <c r="B258" s="13"/>
      <c r="C258" s="13"/>
      <c r="D258" s="13"/>
      <c r="E258" s="13"/>
      <c r="F258" s="13"/>
      <c r="G258" s="13"/>
      <c r="H258" s="124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</row>
    <row r="259" spans="1:30" x14ac:dyDescent="0.2">
      <c r="A259" s="13"/>
      <c r="B259" s="13"/>
      <c r="C259" s="13"/>
      <c r="D259" s="13"/>
      <c r="E259" s="13"/>
      <c r="F259" s="13"/>
      <c r="G259" s="13"/>
      <c r="H259" s="124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</row>
    <row r="260" spans="1:30" x14ac:dyDescent="0.2">
      <c r="A260" s="13"/>
      <c r="B260" s="13"/>
      <c r="C260" s="13"/>
      <c r="D260" s="13"/>
      <c r="E260" s="13"/>
      <c r="F260" s="13"/>
      <c r="G260" s="13"/>
      <c r="H260" s="124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</row>
    <row r="261" spans="1:30" x14ac:dyDescent="0.2">
      <c r="A261" s="13"/>
      <c r="B261" s="13"/>
      <c r="C261" s="13"/>
      <c r="D261" s="13"/>
      <c r="E261" s="13"/>
      <c r="F261" s="13"/>
      <c r="G261" s="13"/>
      <c r="H261" s="124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</row>
  </sheetData>
  <mergeCells count="29">
    <mergeCell ref="AC3:AD3"/>
    <mergeCell ref="I4:I5"/>
    <mergeCell ref="J4:J5"/>
    <mergeCell ref="K4:K5"/>
    <mergeCell ref="L4:L5"/>
    <mergeCell ref="M4:M5"/>
    <mergeCell ref="AA4:AB4"/>
    <mergeCell ref="V3:V5"/>
    <mergeCell ref="H3:S3"/>
    <mergeCell ref="W3:AB3"/>
    <mergeCell ref="AC4:AD4"/>
    <mergeCell ref="H4:H5"/>
    <mergeCell ref="O4:O5"/>
    <mergeCell ref="P4:P5"/>
    <mergeCell ref="Q4:Q5"/>
    <mergeCell ref="R4:U4"/>
    <mergeCell ref="M1:S1"/>
    <mergeCell ref="A7:B7"/>
    <mergeCell ref="W4:X4"/>
    <mergeCell ref="Y4:Z4"/>
    <mergeCell ref="A4:A5"/>
    <mergeCell ref="B4:B5"/>
    <mergeCell ref="C4:C5"/>
    <mergeCell ref="D4:D5"/>
    <mergeCell ref="E4:E5"/>
    <mergeCell ref="F4:F5"/>
    <mergeCell ref="G4:G5"/>
    <mergeCell ref="N4:N5"/>
    <mergeCell ref="C2:I2"/>
  </mergeCells>
  <phoneticPr fontId="1" type="noConversion"/>
  <pageMargins left="0.17" right="0.1701388888888889" top="0.17" bottom="0.17" header="0.17" footer="0.17"/>
  <pageSetup paperSize="9" scale="5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0"/>
  <sheetViews>
    <sheetView zoomScale="90" zoomScaleNormal="90" workbookViewId="0">
      <selection activeCell="M11" sqref="M11"/>
    </sheetView>
  </sheetViews>
  <sheetFormatPr defaultColWidth="9.140625" defaultRowHeight="12.75" x14ac:dyDescent="0.2"/>
  <cols>
    <col min="1" max="1" width="15.28515625" style="13" customWidth="1"/>
    <col min="2" max="2" width="22" style="1" customWidth="1"/>
    <col min="3" max="3" width="12.140625" style="1" customWidth="1"/>
    <col min="4" max="4" width="5.42578125" style="1" customWidth="1"/>
    <col min="5" max="5" width="8.7109375" style="121" customWidth="1"/>
    <col min="6" max="6" width="5.7109375" style="1" customWidth="1"/>
    <col min="7" max="8" width="6.140625" style="1" customWidth="1"/>
    <col min="9" max="9" width="10.5703125" style="1" customWidth="1"/>
    <col min="10" max="10" width="10.5703125" style="33" customWidth="1"/>
    <col min="11" max="11" width="5.42578125" style="1" customWidth="1"/>
    <col min="12" max="12" width="10.85546875" style="1" customWidth="1"/>
    <col min="13" max="13" width="9.5703125" style="13" bestFit="1" customWidth="1"/>
    <col min="14" max="195" width="9.140625" style="13"/>
    <col min="196" max="16384" width="9.140625" style="1"/>
  </cols>
  <sheetData>
    <row r="1" spans="1:245" x14ac:dyDescent="0.2">
      <c r="B1" s="12" t="s">
        <v>223</v>
      </c>
      <c r="C1" s="2"/>
      <c r="D1" s="2"/>
      <c r="E1" s="117"/>
      <c r="F1" s="2"/>
      <c r="G1" s="2"/>
      <c r="H1" s="2"/>
      <c r="I1" s="2"/>
      <c r="J1" s="15"/>
      <c r="K1" s="2"/>
      <c r="L1" s="2"/>
    </row>
    <row r="2" spans="1:245" x14ac:dyDescent="0.2">
      <c r="B2" s="14" t="s">
        <v>225</v>
      </c>
      <c r="C2" s="14"/>
      <c r="D2" s="14"/>
      <c r="E2" s="125"/>
      <c r="F2" s="14"/>
      <c r="G2" s="14"/>
      <c r="H2" s="14"/>
      <c r="I2" s="14"/>
      <c r="J2" s="26"/>
      <c r="K2" s="14"/>
      <c r="L2" s="14"/>
    </row>
    <row r="3" spans="1:245" x14ac:dyDescent="0.2">
      <c r="B3" s="14"/>
      <c r="C3" s="14"/>
      <c r="D3" s="14"/>
      <c r="E3" s="125"/>
      <c r="F3" s="14"/>
      <c r="G3" s="14"/>
      <c r="H3" s="14"/>
      <c r="I3" s="14"/>
      <c r="J3" s="26"/>
      <c r="K3" s="14"/>
      <c r="L3" s="14"/>
    </row>
    <row r="4" spans="1:245" x14ac:dyDescent="0.2">
      <c r="A4" s="14" t="s">
        <v>35</v>
      </c>
      <c r="B4" s="14"/>
      <c r="C4" s="14"/>
      <c r="D4" s="14"/>
      <c r="E4" s="125"/>
      <c r="F4" s="14"/>
      <c r="G4" s="14"/>
      <c r="H4" s="14"/>
      <c r="I4" s="14"/>
      <c r="J4" s="26"/>
      <c r="K4" s="14"/>
      <c r="L4" s="14"/>
    </row>
    <row r="5" spans="1:245" x14ac:dyDescent="0.2">
      <c r="B5" s="14"/>
      <c r="C5" s="14"/>
      <c r="D5" s="14"/>
      <c r="E5" s="125"/>
      <c r="F5" s="14"/>
      <c r="G5" s="14"/>
      <c r="H5" s="14"/>
      <c r="I5" s="14"/>
      <c r="J5" s="26"/>
      <c r="K5" s="14"/>
      <c r="L5" s="14"/>
    </row>
    <row r="6" spans="1:245" x14ac:dyDescent="0.2">
      <c r="A6" s="78"/>
      <c r="B6" s="78"/>
      <c r="C6" s="78"/>
      <c r="D6" s="149" t="s">
        <v>55</v>
      </c>
      <c r="E6" s="149"/>
      <c r="F6" s="149"/>
      <c r="G6" s="149"/>
      <c r="H6" s="149"/>
      <c r="I6" s="149"/>
      <c r="J6" s="149"/>
      <c r="K6" s="149"/>
      <c r="L6" s="149"/>
      <c r="M6" s="149"/>
    </row>
    <row r="7" spans="1:245" s="14" customFormat="1" ht="114.75" x14ac:dyDescent="0.2">
      <c r="A7" s="77" t="s">
        <v>8</v>
      </c>
      <c r="B7" s="75" t="s">
        <v>36</v>
      </c>
      <c r="C7" s="75" t="s">
        <v>213</v>
      </c>
      <c r="D7" s="75" t="s">
        <v>13</v>
      </c>
      <c r="E7" s="126" t="s">
        <v>37</v>
      </c>
      <c r="F7" s="27" t="s">
        <v>38</v>
      </c>
      <c r="G7" s="75" t="s">
        <v>39</v>
      </c>
      <c r="H7" s="75" t="s">
        <v>224</v>
      </c>
      <c r="I7" s="28" t="s">
        <v>50</v>
      </c>
      <c r="J7" s="29" t="s">
        <v>51</v>
      </c>
      <c r="K7" s="75" t="s">
        <v>40</v>
      </c>
      <c r="L7" s="30" t="s">
        <v>232</v>
      </c>
      <c r="M7" s="75" t="s">
        <v>15</v>
      </c>
      <c r="N7" s="1"/>
      <c r="O7" s="1"/>
      <c r="P7" s="1"/>
      <c r="Q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s="33" customFormat="1" x14ac:dyDescent="0.2">
      <c r="A8" s="36"/>
      <c r="B8" s="41" t="s">
        <v>0</v>
      </c>
      <c r="C8" s="36" t="s">
        <v>216</v>
      </c>
      <c r="D8" s="34"/>
      <c r="E8" s="119">
        <v>5502</v>
      </c>
      <c r="F8" s="98">
        <v>3.33</v>
      </c>
      <c r="G8" s="98">
        <v>1</v>
      </c>
      <c r="H8" s="98">
        <v>0.8</v>
      </c>
      <c r="I8" s="93">
        <f>E8*(F8*G8+H8)</f>
        <v>22723.26</v>
      </c>
      <c r="J8" s="93">
        <f>ROUND(I8,0)</f>
        <v>22723</v>
      </c>
      <c r="K8" s="98">
        <v>1.2</v>
      </c>
      <c r="L8" s="93">
        <f>ROUND(J8*K8,2)</f>
        <v>27267.599999999999</v>
      </c>
      <c r="M8" s="93">
        <f>ROUND(L8*D8,2)</f>
        <v>0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</row>
    <row r="9" spans="1:245" x14ac:dyDescent="0.2">
      <c r="A9" s="65"/>
      <c r="B9" s="78" t="s">
        <v>214</v>
      </c>
      <c r="C9" s="78" t="s">
        <v>217</v>
      </c>
      <c r="D9" s="78"/>
      <c r="E9" s="118">
        <v>5502</v>
      </c>
      <c r="F9" s="91">
        <v>3.33</v>
      </c>
      <c r="G9" s="91">
        <v>0.8</v>
      </c>
      <c r="H9" s="91">
        <v>0.8</v>
      </c>
      <c r="I9" s="103">
        <f>E9*(F9*G9+H9)</f>
        <v>19058.928000000004</v>
      </c>
      <c r="J9" s="104">
        <f>ROUND(I9,0)</f>
        <v>19059</v>
      </c>
      <c r="K9" s="91">
        <v>1.2</v>
      </c>
      <c r="L9" s="93">
        <f t="shared" ref="L9:L14" si="0">ROUND(J9*K9,2)</f>
        <v>22870.799999999999</v>
      </c>
      <c r="M9" s="93">
        <f t="shared" ref="M9:M14" si="1">ROUND(L9*D9,2)</f>
        <v>0</v>
      </c>
      <c r="N9" s="1"/>
      <c r="O9" s="1"/>
      <c r="P9" s="1"/>
      <c r="Q9" s="1"/>
    </row>
    <row r="10" spans="1:245" x14ac:dyDescent="0.2">
      <c r="A10" s="65"/>
      <c r="B10" s="78" t="s">
        <v>218</v>
      </c>
      <c r="C10" s="72"/>
      <c r="D10" s="78"/>
      <c r="E10" s="118">
        <v>5502</v>
      </c>
      <c r="F10" s="91">
        <v>3.33</v>
      </c>
      <c r="G10" s="91">
        <v>0.8</v>
      </c>
      <c r="H10" s="91">
        <v>0.8</v>
      </c>
      <c r="I10" s="103">
        <f>E10*(F10*G10+H10)</f>
        <v>19058.928000000004</v>
      </c>
      <c r="J10" s="104">
        <f>ROUND(I10,0)</f>
        <v>19059</v>
      </c>
      <c r="K10" s="91">
        <v>1.2</v>
      </c>
      <c r="L10" s="93">
        <f t="shared" si="0"/>
        <v>22870.799999999999</v>
      </c>
      <c r="M10" s="93">
        <f t="shared" si="1"/>
        <v>0</v>
      </c>
      <c r="N10" s="1"/>
      <c r="O10" s="1"/>
      <c r="P10" s="1"/>
      <c r="Q10" s="1"/>
    </row>
    <row r="11" spans="1:245" s="26" customFormat="1" x14ac:dyDescent="0.2">
      <c r="A11" s="36"/>
      <c r="B11" s="34" t="s">
        <v>1</v>
      </c>
      <c r="C11" s="34"/>
      <c r="D11" s="34">
        <f>SUM(D9:D10)</f>
        <v>0</v>
      </c>
      <c r="E11" s="119"/>
      <c r="F11" s="98"/>
      <c r="G11" s="93"/>
      <c r="H11" s="93"/>
      <c r="I11" s="93"/>
      <c r="J11" s="93"/>
      <c r="K11" s="98"/>
      <c r="L11" s="93">
        <f>SUM(L9:L10)</f>
        <v>45741.599999999999</v>
      </c>
      <c r="M11" s="93">
        <f>SUM(M9:M10)</f>
        <v>0</v>
      </c>
      <c r="N11" s="33"/>
      <c r="O11" s="33"/>
      <c r="P11" s="33"/>
      <c r="Q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s="14" customFormat="1" ht="38.25" x14ac:dyDescent="0.2">
      <c r="A12" s="78"/>
      <c r="B12" s="31" t="s">
        <v>142</v>
      </c>
      <c r="C12" s="77" t="s">
        <v>143</v>
      </c>
      <c r="D12" s="77"/>
      <c r="E12" s="118">
        <v>5502</v>
      </c>
      <c r="F12" s="91">
        <v>3.33</v>
      </c>
      <c r="G12" s="91">
        <v>0.8</v>
      </c>
      <c r="H12" s="91">
        <v>0.8</v>
      </c>
      <c r="I12" s="103">
        <f>E12*(F12*G12+H12)</f>
        <v>19058.928000000004</v>
      </c>
      <c r="J12" s="104">
        <f>ROUND(I12,0)</f>
        <v>19059</v>
      </c>
      <c r="K12" s="91">
        <v>1.2</v>
      </c>
      <c r="L12" s="93">
        <f t="shared" si="0"/>
        <v>22870.799999999999</v>
      </c>
      <c r="M12" s="93">
        <f t="shared" si="1"/>
        <v>0</v>
      </c>
      <c r="N12" s="1"/>
      <c r="O12" s="1"/>
      <c r="P12" s="1"/>
      <c r="Q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s="14" customFormat="1" ht="38.25" x14ac:dyDescent="0.2">
      <c r="A13" s="78"/>
      <c r="B13" s="31" t="s">
        <v>142</v>
      </c>
      <c r="C13" s="66" t="s">
        <v>215</v>
      </c>
      <c r="D13" s="77"/>
      <c r="E13" s="118">
        <v>5502</v>
      </c>
      <c r="F13" s="91">
        <v>3.33</v>
      </c>
      <c r="G13" s="91">
        <v>0.8</v>
      </c>
      <c r="H13" s="91">
        <v>0.8</v>
      </c>
      <c r="I13" s="103">
        <f>E13*(F13*G13+H13)</f>
        <v>19058.928000000004</v>
      </c>
      <c r="J13" s="104">
        <f>ROUND(I13,0)</f>
        <v>19059</v>
      </c>
      <c r="K13" s="91">
        <v>1.2</v>
      </c>
      <c r="L13" s="93">
        <f t="shared" si="0"/>
        <v>22870.799999999999</v>
      </c>
      <c r="M13" s="93">
        <f t="shared" si="1"/>
        <v>0</v>
      </c>
      <c r="N13" s="1"/>
      <c r="O13" s="1"/>
      <c r="P13" s="1"/>
      <c r="Q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s="14" customFormat="1" x14ac:dyDescent="0.2">
      <c r="A14" s="78"/>
      <c r="B14" s="31" t="s">
        <v>3</v>
      </c>
      <c r="C14" s="77" t="s">
        <v>144</v>
      </c>
      <c r="D14" s="77"/>
      <c r="E14" s="118">
        <v>5502</v>
      </c>
      <c r="F14" s="91">
        <v>3.33</v>
      </c>
      <c r="G14" s="91">
        <v>0.75</v>
      </c>
      <c r="H14" s="91">
        <v>0.8</v>
      </c>
      <c r="I14" s="103">
        <f>E14*(F14*G14+H14)</f>
        <v>18142.845000000001</v>
      </c>
      <c r="J14" s="104">
        <f>ROUND(I14,0)</f>
        <v>18143</v>
      </c>
      <c r="K14" s="91">
        <v>1.2</v>
      </c>
      <c r="L14" s="93">
        <f t="shared" si="0"/>
        <v>21771.599999999999</v>
      </c>
      <c r="M14" s="93">
        <f t="shared" si="1"/>
        <v>0</v>
      </c>
      <c r="N14" s="1"/>
      <c r="O14" s="1"/>
      <c r="P14" s="1"/>
      <c r="Q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x14ac:dyDescent="0.2">
      <c r="A15" s="78"/>
      <c r="B15" s="77" t="s">
        <v>41</v>
      </c>
      <c r="C15" s="32"/>
      <c r="D15" s="77">
        <f>D8+D11+D12+D13+D14</f>
        <v>0</v>
      </c>
      <c r="E15" s="118"/>
      <c r="F15" s="91"/>
      <c r="G15" s="91"/>
      <c r="H15" s="91"/>
      <c r="I15" s="91"/>
      <c r="J15" s="97"/>
      <c r="K15" s="91"/>
      <c r="L15" s="91"/>
      <c r="M15" s="105">
        <f>M8+M11+M12+M13+M14</f>
        <v>0</v>
      </c>
      <c r="N15" s="1"/>
      <c r="O15" s="1"/>
      <c r="P15" s="1"/>
      <c r="Q15" s="1"/>
    </row>
    <row r="18" spans="1:15" x14ac:dyDescent="0.2">
      <c r="A18" s="14" t="s">
        <v>0</v>
      </c>
    </row>
    <row r="19" spans="1:15" x14ac:dyDescent="0.2">
      <c r="A19" s="14"/>
      <c r="O19" s="19"/>
    </row>
    <row r="20" spans="1:15" x14ac:dyDescent="0.2">
      <c r="A20" s="14" t="s">
        <v>3</v>
      </c>
    </row>
  </sheetData>
  <mergeCells count="1">
    <mergeCell ref="D6:M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topLeftCell="A28" zoomScale="90" zoomScaleNormal="90" workbookViewId="0">
      <selection activeCell="Q17" sqref="O16:Q17"/>
    </sheetView>
  </sheetViews>
  <sheetFormatPr defaultColWidth="9.140625" defaultRowHeight="12.75" x14ac:dyDescent="0.2"/>
  <cols>
    <col min="1" max="1" width="27.140625" style="33" customWidth="1"/>
    <col min="2" max="2" width="10.7109375" style="1" customWidth="1"/>
    <col min="3" max="3" width="9.140625" style="1"/>
    <col min="4" max="4" width="19.5703125" style="1" customWidth="1"/>
    <col min="5" max="5" width="9.140625" style="121"/>
    <col min="6" max="8" width="9.140625" style="1"/>
    <col min="9" max="9" width="14.42578125" style="1" customWidth="1"/>
    <col min="10" max="10" width="6.28515625" style="1" customWidth="1"/>
    <col min="11" max="11" width="9.140625" style="1"/>
    <col min="12" max="12" width="10.85546875" style="2" customWidth="1"/>
    <col min="13" max="13" width="5.7109375" style="1" customWidth="1"/>
    <col min="14" max="14" width="8.7109375" style="1" customWidth="1"/>
    <col min="15" max="15" width="6.42578125" style="1" customWidth="1"/>
    <col min="16" max="16" width="9.42578125" style="1" bestFit="1" customWidth="1"/>
    <col min="17" max="16384" width="9.140625" style="1"/>
  </cols>
  <sheetData>
    <row r="1" spans="1:256" x14ac:dyDescent="0.2">
      <c r="A1" s="150" t="s">
        <v>223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x14ac:dyDescent="0.2">
      <c r="A2" s="150" t="s">
        <v>227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x14ac:dyDescent="0.2">
      <c r="A3" s="132" t="s">
        <v>117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256" s="2" customFormat="1" ht="51" x14ac:dyDescent="0.2">
      <c r="A4" s="28" t="s">
        <v>57</v>
      </c>
      <c r="B4" s="75" t="s">
        <v>58</v>
      </c>
      <c r="C4" s="75" t="s">
        <v>59</v>
      </c>
      <c r="D4" s="75" t="s">
        <v>60</v>
      </c>
      <c r="E4" s="126" t="s">
        <v>14</v>
      </c>
      <c r="F4" s="75" t="s">
        <v>61</v>
      </c>
      <c r="G4" s="75" t="s">
        <v>62</v>
      </c>
      <c r="H4" s="75" t="s">
        <v>63</v>
      </c>
      <c r="I4" s="4" t="s">
        <v>231</v>
      </c>
      <c r="J4" s="75" t="s">
        <v>64</v>
      </c>
      <c r="K4" s="75" t="s">
        <v>65</v>
      </c>
      <c r="L4" s="75" t="s">
        <v>15</v>
      </c>
      <c r="M4" s="78" t="s">
        <v>92</v>
      </c>
      <c r="N4" s="78" t="s">
        <v>25</v>
      </c>
      <c r="O4" s="78" t="s">
        <v>93</v>
      </c>
    </row>
    <row r="5" spans="1:256" x14ac:dyDescent="0.2">
      <c r="A5" s="11" t="s">
        <v>66</v>
      </c>
      <c r="B5" s="78"/>
      <c r="C5" s="78"/>
      <c r="D5" s="78"/>
      <c r="E5" s="118"/>
      <c r="F5" s="78"/>
      <c r="G5" s="78"/>
      <c r="H5" s="72"/>
      <c r="I5" s="72"/>
      <c r="J5" s="72"/>
      <c r="K5" s="72"/>
      <c r="L5" s="77"/>
      <c r="M5" s="78"/>
      <c r="N5" s="78"/>
      <c r="O5" s="78"/>
    </row>
    <row r="6" spans="1:256" x14ac:dyDescent="0.2">
      <c r="A6" s="10"/>
      <c r="B6" s="78"/>
      <c r="C6" s="78">
        <v>2</v>
      </c>
      <c r="D6" s="78" t="s">
        <v>203</v>
      </c>
      <c r="E6" s="118">
        <v>5001</v>
      </c>
      <c r="F6" s="91">
        <v>0.96</v>
      </c>
      <c r="G6" s="91">
        <v>0.23</v>
      </c>
      <c r="H6" s="91">
        <f t="shared" ref="H6:H17" si="0">E6*(F6+G6)</f>
        <v>5951.19</v>
      </c>
      <c r="I6" s="94">
        <f>ROUND(H6,0)</f>
        <v>5951</v>
      </c>
      <c r="J6" s="91">
        <v>1.2</v>
      </c>
      <c r="K6" s="91">
        <f>ROUND(I6*J6,2)</f>
        <v>7141.2</v>
      </c>
      <c r="L6" s="91">
        <f>ROUND(B6*K6,2)</f>
        <v>0</v>
      </c>
      <c r="M6" s="78"/>
      <c r="N6" s="9"/>
      <c r="O6" s="78"/>
    </row>
    <row r="7" spans="1:256" s="2" customFormat="1" x14ac:dyDescent="0.2">
      <c r="A7" s="34" t="s">
        <v>137</v>
      </c>
      <c r="B7" s="34">
        <f>B6</f>
        <v>0</v>
      </c>
      <c r="C7" s="34"/>
      <c r="D7" s="34"/>
      <c r="E7" s="120"/>
      <c r="F7" s="93"/>
      <c r="G7" s="93"/>
      <c r="H7" s="98">
        <f t="shared" si="0"/>
        <v>0</v>
      </c>
      <c r="I7" s="98"/>
      <c r="J7" s="93"/>
      <c r="K7" s="98"/>
      <c r="L7" s="93">
        <f>L6</f>
        <v>0</v>
      </c>
      <c r="M7" s="34"/>
      <c r="N7" s="35"/>
      <c r="O7" s="34"/>
    </row>
    <row r="8" spans="1:256" x14ac:dyDescent="0.2">
      <c r="A8" s="10"/>
      <c r="B8" s="78"/>
      <c r="C8" s="78">
        <v>2</v>
      </c>
      <c r="D8" s="72" t="s">
        <v>210</v>
      </c>
      <c r="E8" s="127">
        <v>5001</v>
      </c>
      <c r="F8" s="100">
        <v>0.96</v>
      </c>
      <c r="G8" s="100">
        <v>0.23</v>
      </c>
      <c r="H8" s="100">
        <f t="shared" si="0"/>
        <v>5951.19</v>
      </c>
      <c r="I8" s="94">
        <f>ROUND(H8,0)</f>
        <v>5951</v>
      </c>
      <c r="J8" s="100">
        <v>1.2</v>
      </c>
      <c r="K8" s="91">
        <f>ROUND(I8*J8,2)</f>
        <v>7141.2</v>
      </c>
      <c r="L8" s="91">
        <f>ROUND(B8*K8,2)</f>
        <v>0</v>
      </c>
      <c r="M8" s="78"/>
      <c r="N8" s="9"/>
      <c r="O8" s="78"/>
    </row>
    <row r="9" spans="1:256" s="2" customFormat="1" x14ac:dyDescent="0.2">
      <c r="A9" s="34" t="s">
        <v>105</v>
      </c>
      <c r="B9" s="34">
        <f>B8</f>
        <v>0</v>
      </c>
      <c r="C9" s="34"/>
      <c r="D9" s="34"/>
      <c r="E9" s="120"/>
      <c r="F9" s="93"/>
      <c r="G9" s="93"/>
      <c r="H9" s="98">
        <f t="shared" si="0"/>
        <v>0</v>
      </c>
      <c r="I9" s="98"/>
      <c r="J9" s="93"/>
      <c r="K9" s="98"/>
      <c r="L9" s="93">
        <f>L8</f>
        <v>0</v>
      </c>
      <c r="M9" s="35"/>
      <c r="N9" s="35"/>
      <c r="O9" s="34"/>
    </row>
    <row r="10" spans="1:256" x14ac:dyDescent="0.2">
      <c r="A10" s="10"/>
      <c r="B10" s="78"/>
      <c r="C10" s="78">
        <v>2</v>
      </c>
      <c r="D10" s="78" t="s">
        <v>204</v>
      </c>
      <c r="E10" s="118">
        <v>5001</v>
      </c>
      <c r="F10" s="91">
        <v>0.96</v>
      </c>
      <c r="G10" s="91">
        <v>0.23</v>
      </c>
      <c r="H10" s="91">
        <f>E10*(F10+G10)</f>
        <v>5951.19</v>
      </c>
      <c r="I10" s="94">
        <f>ROUND(H10,0)</f>
        <v>5951</v>
      </c>
      <c r="J10" s="91">
        <v>1.2</v>
      </c>
      <c r="K10" s="91">
        <f>ROUND(I10*J10,2)</f>
        <v>7141.2</v>
      </c>
      <c r="L10" s="91">
        <f>ROUND(B10*K10,2)</f>
        <v>0</v>
      </c>
      <c r="M10" s="78"/>
      <c r="N10" s="9"/>
      <c r="O10" s="78"/>
    </row>
    <row r="11" spans="1:256" x14ac:dyDescent="0.2">
      <c r="A11" s="10" t="s">
        <v>67</v>
      </c>
      <c r="B11" s="78"/>
      <c r="C11" s="78">
        <v>2</v>
      </c>
      <c r="D11" s="78" t="s">
        <v>204</v>
      </c>
      <c r="E11" s="118">
        <v>5001</v>
      </c>
      <c r="F11" s="91">
        <v>0.96</v>
      </c>
      <c r="G11" s="91">
        <v>0.23</v>
      </c>
      <c r="H11" s="91">
        <f>E11*(F11+G11)</f>
        <v>5951.19</v>
      </c>
      <c r="I11" s="94">
        <f t="shared" ref="I11:I53" si="1">ROUND(H11,0)</f>
        <v>5951</v>
      </c>
      <c r="J11" s="91">
        <v>1.2</v>
      </c>
      <c r="K11" s="91">
        <f>ROUND(I11*J11,2)</f>
        <v>7141.2</v>
      </c>
      <c r="L11" s="91">
        <f>ROUND(B11*K11,2)</f>
        <v>0</v>
      </c>
      <c r="M11" s="78"/>
      <c r="N11" s="9"/>
      <c r="O11" s="78"/>
    </row>
    <row r="12" spans="1:256" s="2" customFormat="1" x14ac:dyDescent="0.2">
      <c r="A12" s="34" t="s">
        <v>155</v>
      </c>
      <c r="B12" s="34">
        <f>SUM(B10:B11)</f>
        <v>0</v>
      </c>
      <c r="C12" s="34"/>
      <c r="D12" s="34"/>
      <c r="E12" s="120"/>
      <c r="F12" s="93"/>
      <c r="G12" s="93"/>
      <c r="H12" s="98"/>
      <c r="I12" s="94"/>
      <c r="J12" s="93"/>
      <c r="K12" s="98"/>
      <c r="L12" s="93">
        <f>L10+L11</f>
        <v>0</v>
      </c>
      <c r="M12" s="35"/>
      <c r="N12" s="35"/>
      <c r="O12" s="34"/>
    </row>
    <row r="13" spans="1:256" x14ac:dyDescent="0.2">
      <c r="A13" s="10"/>
      <c r="B13" s="78"/>
      <c r="C13" s="78">
        <v>2</v>
      </c>
      <c r="D13" s="78" t="s">
        <v>106</v>
      </c>
      <c r="E13" s="118">
        <v>5001</v>
      </c>
      <c r="F13" s="91">
        <v>0.96</v>
      </c>
      <c r="G13" s="91">
        <v>0.23</v>
      </c>
      <c r="H13" s="91">
        <f t="shared" si="0"/>
        <v>5951.19</v>
      </c>
      <c r="I13" s="94">
        <f t="shared" si="1"/>
        <v>5951</v>
      </c>
      <c r="J13" s="91">
        <v>1.2</v>
      </c>
      <c r="K13" s="91">
        <f>ROUND(I13*J13,2)</f>
        <v>7141.2</v>
      </c>
      <c r="L13" s="91">
        <f>ROUND(B13*K13,2)</f>
        <v>0</v>
      </c>
      <c r="M13" s="78"/>
      <c r="N13" s="9"/>
      <c r="O13" s="78"/>
    </row>
    <row r="14" spans="1:256" s="2" customFormat="1" x14ac:dyDescent="0.2">
      <c r="A14" s="34" t="s">
        <v>107</v>
      </c>
      <c r="B14" s="34">
        <f>SUM(B13:B13)</f>
        <v>0</v>
      </c>
      <c r="C14" s="34"/>
      <c r="D14" s="34"/>
      <c r="E14" s="120"/>
      <c r="F14" s="93"/>
      <c r="G14" s="93"/>
      <c r="H14" s="98">
        <f t="shared" si="0"/>
        <v>0</v>
      </c>
      <c r="I14" s="93"/>
      <c r="J14" s="93"/>
      <c r="K14" s="98"/>
      <c r="L14" s="93">
        <f>L13</f>
        <v>0</v>
      </c>
      <c r="M14" s="35"/>
      <c r="N14" s="35"/>
      <c r="O14" s="34"/>
    </row>
    <row r="15" spans="1:256" x14ac:dyDescent="0.2">
      <c r="A15" s="10"/>
      <c r="B15" s="78"/>
      <c r="C15" s="78">
        <v>2</v>
      </c>
      <c r="D15" s="72" t="s">
        <v>132</v>
      </c>
      <c r="E15" s="127">
        <v>5001</v>
      </c>
      <c r="F15" s="100">
        <v>0.96</v>
      </c>
      <c r="G15" s="100">
        <v>0.23</v>
      </c>
      <c r="H15" s="100">
        <f t="shared" si="0"/>
        <v>5951.19</v>
      </c>
      <c r="I15" s="94">
        <f t="shared" si="1"/>
        <v>5951</v>
      </c>
      <c r="J15" s="100">
        <v>1.2</v>
      </c>
      <c r="K15" s="91">
        <f>ROUND(I15*J15,2)</f>
        <v>7141.2</v>
      </c>
      <c r="L15" s="91">
        <f>ROUND(B15*K15,2)</f>
        <v>0</v>
      </c>
      <c r="M15" s="78"/>
      <c r="N15" s="9"/>
      <c r="O15" s="78"/>
    </row>
    <row r="16" spans="1:256" x14ac:dyDescent="0.2">
      <c r="A16" s="10"/>
      <c r="B16" s="78"/>
      <c r="C16" s="78">
        <v>2</v>
      </c>
      <c r="D16" s="72" t="s">
        <v>132</v>
      </c>
      <c r="E16" s="127">
        <v>5001</v>
      </c>
      <c r="F16" s="100">
        <v>0.96</v>
      </c>
      <c r="G16" s="100">
        <v>0.23</v>
      </c>
      <c r="H16" s="100">
        <f t="shared" si="0"/>
        <v>5951.19</v>
      </c>
      <c r="I16" s="94">
        <f t="shared" si="1"/>
        <v>5951</v>
      </c>
      <c r="J16" s="100">
        <v>1.2</v>
      </c>
      <c r="K16" s="91">
        <f>ROUND(I16*J16,2)</f>
        <v>7141.2</v>
      </c>
      <c r="L16" s="91">
        <f>ROUND(B16*K16,2)</f>
        <v>0</v>
      </c>
      <c r="M16" s="78"/>
      <c r="N16" s="9"/>
      <c r="O16" s="78"/>
    </row>
    <row r="17" spans="1:15" x14ac:dyDescent="0.2">
      <c r="A17" s="10"/>
      <c r="B17" s="78"/>
      <c r="C17" s="78">
        <v>2</v>
      </c>
      <c r="D17" s="72" t="s">
        <v>134</v>
      </c>
      <c r="E17" s="127">
        <v>5001</v>
      </c>
      <c r="F17" s="100">
        <v>0.96</v>
      </c>
      <c r="G17" s="100">
        <v>0.23</v>
      </c>
      <c r="H17" s="100">
        <f t="shared" si="0"/>
        <v>5951.19</v>
      </c>
      <c r="I17" s="94">
        <f t="shared" si="1"/>
        <v>5951</v>
      </c>
      <c r="J17" s="100">
        <v>1.2</v>
      </c>
      <c r="K17" s="91">
        <f>ROUND(I17*J17,2)</f>
        <v>7141.2</v>
      </c>
      <c r="L17" s="91">
        <f>ROUND(B17*K17,2)</f>
        <v>0</v>
      </c>
      <c r="M17" s="78"/>
      <c r="N17" s="9"/>
      <c r="O17" s="78"/>
    </row>
    <row r="18" spans="1:15" s="2" customFormat="1" x14ac:dyDescent="0.2">
      <c r="A18" s="34" t="s">
        <v>133</v>
      </c>
      <c r="B18" s="34">
        <f>SUM(B15:B17)</f>
        <v>0</v>
      </c>
      <c r="C18" s="34"/>
      <c r="D18" s="34"/>
      <c r="E18" s="120"/>
      <c r="F18" s="93"/>
      <c r="G18" s="93"/>
      <c r="H18" s="93"/>
      <c r="I18" s="94"/>
      <c r="J18" s="94"/>
      <c r="K18" s="94"/>
      <c r="L18" s="102">
        <f>L15+L16+L17</f>
        <v>0</v>
      </c>
      <c r="M18" s="34"/>
      <c r="N18" s="34"/>
      <c r="O18" s="34"/>
    </row>
    <row r="19" spans="1:15" x14ac:dyDescent="0.2">
      <c r="A19" s="10"/>
      <c r="B19" s="78"/>
      <c r="C19" s="78">
        <v>1</v>
      </c>
      <c r="D19" s="78" t="s">
        <v>103</v>
      </c>
      <c r="E19" s="118">
        <v>5001</v>
      </c>
      <c r="F19" s="91">
        <v>0.8</v>
      </c>
      <c r="G19" s="91">
        <v>0.31</v>
      </c>
      <c r="H19" s="91">
        <f>E19*(F19+G19)</f>
        <v>5551.1100000000006</v>
      </c>
      <c r="I19" s="94">
        <f t="shared" si="1"/>
        <v>5551</v>
      </c>
      <c r="J19" s="91">
        <v>1.2</v>
      </c>
      <c r="K19" s="91">
        <f>ROUND(I19*J19,2)</f>
        <v>6661.2</v>
      </c>
      <c r="L19" s="91">
        <f>ROUND(B19*K19,2)</f>
        <v>0</v>
      </c>
      <c r="M19" s="78"/>
      <c r="N19" s="9"/>
      <c r="O19" s="78"/>
    </row>
    <row r="20" spans="1:15" x14ac:dyDescent="0.2">
      <c r="A20" s="10"/>
      <c r="B20" s="78"/>
      <c r="C20" s="78">
        <v>1</v>
      </c>
      <c r="D20" s="78" t="s">
        <v>103</v>
      </c>
      <c r="E20" s="118">
        <v>5001</v>
      </c>
      <c r="F20" s="91">
        <v>0.8</v>
      </c>
      <c r="G20" s="91">
        <v>0.31</v>
      </c>
      <c r="H20" s="91">
        <f>E20*(F20+G20)</f>
        <v>5551.1100000000006</v>
      </c>
      <c r="I20" s="94">
        <f t="shared" si="1"/>
        <v>5551</v>
      </c>
      <c r="J20" s="91">
        <v>1.2</v>
      </c>
      <c r="K20" s="91">
        <f>ROUND(I20*J20,2)</f>
        <v>6661.2</v>
      </c>
      <c r="L20" s="91">
        <f>ROUND(B20*K20,2)</f>
        <v>0</v>
      </c>
      <c r="M20" s="78"/>
      <c r="N20" s="9"/>
      <c r="O20" s="78"/>
    </row>
    <row r="21" spans="1:15" s="2" customFormat="1" x14ac:dyDescent="0.2">
      <c r="A21" s="34" t="s">
        <v>104</v>
      </c>
      <c r="B21" s="34">
        <f>SUM(B19:B20)</f>
        <v>0</v>
      </c>
      <c r="C21" s="34"/>
      <c r="D21" s="34"/>
      <c r="E21" s="120"/>
      <c r="F21" s="93"/>
      <c r="G21" s="93"/>
      <c r="H21" s="93"/>
      <c r="I21" s="94"/>
      <c r="J21" s="93"/>
      <c r="K21" s="93"/>
      <c r="L21" s="93">
        <f>L19+L20</f>
        <v>0</v>
      </c>
      <c r="M21" s="34"/>
      <c r="N21" s="34"/>
      <c r="O21" s="34"/>
    </row>
    <row r="22" spans="1:15" x14ac:dyDescent="0.2">
      <c r="A22" s="10"/>
      <c r="B22" s="78"/>
      <c r="C22" s="78">
        <v>2</v>
      </c>
      <c r="D22" s="78" t="s">
        <v>100</v>
      </c>
      <c r="E22" s="118">
        <v>5001</v>
      </c>
      <c r="F22" s="91">
        <v>0.96</v>
      </c>
      <c r="G22" s="91">
        <v>0.23</v>
      </c>
      <c r="H22" s="91">
        <f t="shared" ref="H22:H27" si="2">E22*(F22+G22)</f>
        <v>5951.19</v>
      </c>
      <c r="I22" s="94">
        <f t="shared" si="1"/>
        <v>5951</v>
      </c>
      <c r="J22" s="91">
        <v>1.2</v>
      </c>
      <c r="K22" s="91">
        <f>ROUND(I22*J22,2)</f>
        <v>7141.2</v>
      </c>
      <c r="L22" s="91">
        <f>ROUND(B22*K22,2)</f>
        <v>0</v>
      </c>
      <c r="M22" s="78"/>
      <c r="N22" s="9"/>
      <c r="O22" s="78"/>
    </row>
    <row r="23" spans="1:15" s="2" customFormat="1" x14ac:dyDescent="0.2">
      <c r="A23" s="34" t="s">
        <v>101</v>
      </c>
      <c r="B23" s="34">
        <f>B22</f>
        <v>0</v>
      </c>
      <c r="C23" s="34"/>
      <c r="D23" s="34"/>
      <c r="E23" s="120"/>
      <c r="F23" s="93"/>
      <c r="G23" s="93"/>
      <c r="H23" s="98">
        <f t="shared" si="2"/>
        <v>0</v>
      </c>
      <c r="I23" s="94"/>
      <c r="J23" s="93"/>
      <c r="K23" s="93"/>
      <c r="L23" s="93">
        <f>L22</f>
        <v>0</v>
      </c>
      <c r="M23" s="34"/>
      <c r="N23" s="34"/>
      <c r="O23" s="34"/>
    </row>
    <row r="24" spans="1:15" x14ac:dyDescent="0.2">
      <c r="A24" s="10"/>
      <c r="B24" s="78"/>
      <c r="C24" s="78">
        <v>2</v>
      </c>
      <c r="D24" s="72" t="s">
        <v>110</v>
      </c>
      <c r="E24" s="127">
        <v>5001</v>
      </c>
      <c r="F24" s="100">
        <v>0.96</v>
      </c>
      <c r="G24" s="100">
        <v>0.23</v>
      </c>
      <c r="H24" s="100">
        <f t="shared" si="2"/>
        <v>5951.19</v>
      </c>
      <c r="I24" s="94">
        <f t="shared" si="1"/>
        <v>5951</v>
      </c>
      <c r="J24" s="100">
        <v>1.2</v>
      </c>
      <c r="K24" s="91">
        <f>ROUND(I24*J24,2)</f>
        <v>7141.2</v>
      </c>
      <c r="L24" s="91">
        <f>ROUND(B24*K24,2)</f>
        <v>0</v>
      </c>
      <c r="M24" s="78"/>
      <c r="N24" s="9"/>
      <c r="O24" s="78"/>
    </row>
    <row r="25" spans="1:15" x14ac:dyDescent="0.2">
      <c r="A25" s="10"/>
      <c r="B25" s="78"/>
      <c r="C25" s="78">
        <v>2</v>
      </c>
      <c r="D25" s="78" t="s">
        <v>110</v>
      </c>
      <c r="E25" s="118">
        <v>5001</v>
      </c>
      <c r="F25" s="91">
        <v>0.96</v>
      </c>
      <c r="G25" s="91">
        <v>0.23</v>
      </c>
      <c r="H25" s="91">
        <f t="shared" si="2"/>
        <v>5951.19</v>
      </c>
      <c r="I25" s="94">
        <f t="shared" si="1"/>
        <v>5951</v>
      </c>
      <c r="J25" s="91">
        <v>1.2</v>
      </c>
      <c r="K25" s="91">
        <f>ROUND(I25*J25,2)</f>
        <v>7141.2</v>
      </c>
      <c r="L25" s="91">
        <f>ROUND(B25*K25,2)</f>
        <v>0</v>
      </c>
      <c r="M25" s="78"/>
      <c r="N25" s="9"/>
      <c r="O25" s="78"/>
    </row>
    <row r="26" spans="1:15" x14ac:dyDescent="0.2">
      <c r="A26" s="10"/>
      <c r="B26" s="78"/>
      <c r="C26" s="78">
        <v>2</v>
      </c>
      <c r="D26" s="78" t="s">
        <v>110</v>
      </c>
      <c r="E26" s="118">
        <v>5001</v>
      </c>
      <c r="F26" s="91">
        <v>0.96</v>
      </c>
      <c r="G26" s="91">
        <v>0.23</v>
      </c>
      <c r="H26" s="91">
        <f t="shared" si="2"/>
        <v>5951.19</v>
      </c>
      <c r="I26" s="94">
        <f t="shared" si="1"/>
        <v>5951</v>
      </c>
      <c r="J26" s="91">
        <v>1.2</v>
      </c>
      <c r="K26" s="91">
        <f>ROUND(I26*J26,2)</f>
        <v>7141.2</v>
      </c>
      <c r="L26" s="91">
        <f>ROUND(B26*K26,2)</f>
        <v>0</v>
      </c>
      <c r="M26" s="78"/>
      <c r="N26" s="9"/>
      <c r="O26" s="78"/>
    </row>
    <row r="27" spans="1:15" s="2" customFormat="1" x14ac:dyDescent="0.2">
      <c r="A27" s="34" t="s">
        <v>111</v>
      </c>
      <c r="B27" s="34">
        <f>SUM(B24:B26)</f>
        <v>0</v>
      </c>
      <c r="C27" s="34"/>
      <c r="D27" s="34"/>
      <c r="E27" s="120"/>
      <c r="F27" s="93"/>
      <c r="G27" s="93"/>
      <c r="H27" s="98">
        <f t="shared" si="2"/>
        <v>0</v>
      </c>
      <c r="I27" s="94"/>
      <c r="J27" s="93"/>
      <c r="K27" s="93"/>
      <c r="L27" s="93">
        <f>L24+L25+L26</f>
        <v>0</v>
      </c>
      <c r="M27" s="34"/>
      <c r="N27" s="34"/>
      <c r="O27" s="34"/>
    </row>
    <row r="28" spans="1:15" s="2" customFormat="1" x14ac:dyDescent="0.2">
      <c r="A28" s="10"/>
      <c r="B28" s="78"/>
      <c r="C28" s="78">
        <v>1</v>
      </c>
      <c r="D28" s="78" t="s">
        <v>113</v>
      </c>
      <c r="E28" s="118">
        <v>5001</v>
      </c>
      <c r="F28" s="91">
        <v>0.96</v>
      </c>
      <c r="G28" s="91">
        <v>0.23</v>
      </c>
      <c r="H28" s="91">
        <f>E28*(F28+G28)</f>
        <v>5951.19</v>
      </c>
      <c r="I28" s="94">
        <f t="shared" si="1"/>
        <v>5951</v>
      </c>
      <c r="J28" s="91">
        <v>1.2</v>
      </c>
      <c r="K28" s="91">
        <f>ROUND(I28*J28,2)</f>
        <v>7141.2</v>
      </c>
      <c r="L28" s="91">
        <f>ROUND(B28*K28,2)</f>
        <v>0</v>
      </c>
      <c r="M28" s="78"/>
      <c r="N28" s="9"/>
      <c r="O28" s="78"/>
    </row>
    <row r="29" spans="1:15" x14ac:dyDescent="0.2">
      <c r="A29" s="10"/>
      <c r="B29" s="78"/>
      <c r="C29" s="78">
        <v>1</v>
      </c>
      <c r="D29" s="78" t="s">
        <v>113</v>
      </c>
      <c r="E29" s="118">
        <v>5001</v>
      </c>
      <c r="F29" s="91">
        <v>0.96</v>
      </c>
      <c r="G29" s="91">
        <v>0.23</v>
      </c>
      <c r="H29" s="91">
        <f>E29*(F29+G29)</f>
        <v>5951.19</v>
      </c>
      <c r="I29" s="94">
        <f t="shared" si="1"/>
        <v>5951</v>
      </c>
      <c r="J29" s="91">
        <v>1.2</v>
      </c>
      <c r="K29" s="91">
        <f>ROUND(I29*J29,2)</f>
        <v>7141.2</v>
      </c>
      <c r="L29" s="91">
        <f>ROUND(B29*K29,2)</f>
        <v>0</v>
      </c>
      <c r="M29" s="78"/>
      <c r="N29" s="9"/>
      <c r="O29" s="78"/>
    </row>
    <row r="30" spans="1:15" s="2" customFormat="1" x14ac:dyDescent="0.2">
      <c r="A30" s="34" t="s">
        <v>211</v>
      </c>
      <c r="B30" s="34">
        <f>SUM(B28:B29)</f>
        <v>0</v>
      </c>
      <c r="C30" s="34"/>
      <c r="D30" s="34"/>
      <c r="E30" s="120"/>
      <c r="F30" s="93"/>
      <c r="G30" s="93"/>
      <c r="H30" s="93"/>
      <c r="I30" s="94"/>
      <c r="J30" s="93"/>
      <c r="K30" s="93"/>
      <c r="L30" s="93">
        <f>L28+L29</f>
        <v>0</v>
      </c>
      <c r="M30" s="34"/>
      <c r="N30" s="34"/>
      <c r="O30" s="34"/>
    </row>
    <row r="31" spans="1:15" x14ac:dyDescent="0.2">
      <c r="A31" s="10"/>
      <c r="B31" s="78"/>
      <c r="C31" s="78">
        <v>1</v>
      </c>
      <c r="D31" s="72" t="s">
        <v>152</v>
      </c>
      <c r="E31" s="127">
        <v>5001</v>
      </c>
      <c r="F31" s="100">
        <v>0.96</v>
      </c>
      <c r="G31" s="100">
        <v>0.23</v>
      </c>
      <c r="H31" s="100">
        <f>E31*(F31+G31)</f>
        <v>5951.19</v>
      </c>
      <c r="I31" s="94">
        <f t="shared" si="1"/>
        <v>5951</v>
      </c>
      <c r="J31" s="100">
        <v>1.2</v>
      </c>
      <c r="K31" s="91">
        <f>ROUND(I31*J31,2)</f>
        <v>7141.2</v>
      </c>
      <c r="L31" s="91">
        <f>ROUND(B31*K31,2)</f>
        <v>0</v>
      </c>
      <c r="M31" s="78"/>
      <c r="N31" s="9"/>
      <c r="O31" s="78"/>
    </row>
    <row r="32" spans="1:15" x14ac:dyDescent="0.2">
      <c r="A32" s="10"/>
      <c r="B32" s="78"/>
      <c r="C32" s="78">
        <v>1</v>
      </c>
      <c r="D32" s="72" t="s">
        <v>149</v>
      </c>
      <c r="E32" s="127">
        <v>5001</v>
      </c>
      <c r="F32" s="100">
        <v>0.96</v>
      </c>
      <c r="G32" s="100">
        <v>0.23</v>
      </c>
      <c r="H32" s="100">
        <f>E32*(F32+G32)</f>
        <v>5951.19</v>
      </c>
      <c r="I32" s="94">
        <f t="shared" si="1"/>
        <v>5951</v>
      </c>
      <c r="J32" s="100">
        <v>1.2</v>
      </c>
      <c r="K32" s="91">
        <f>ROUND(I32*J32,2)</f>
        <v>7141.2</v>
      </c>
      <c r="L32" s="91">
        <f>ROUND(B32*K32,2)</f>
        <v>0</v>
      </c>
      <c r="M32" s="78"/>
      <c r="N32" s="9"/>
      <c r="O32" s="78"/>
    </row>
    <row r="33" spans="1:15" s="2" customFormat="1" x14ac:dyDescent="0.2">
      <c r="A33" s="34" t="s">
        <v>112</v>
      </c>
      <c r="B33" s="34">
        <f>SUM(B31:B32)</f>
        <v>0</v>
      </c>
      <c r="C33" s="34"/>
      <c r="D33" s="34"/>
      <c r="E33" s="120"/>
      <c r="F33" s="93"/>
      <c r="G33" s="93"/>
      <c r="H33" s="93"/>
      <c r="I33" s="94"/>
      <c r="J33" s="94"/>
      <c r="K33" s="91">
        <f t="shared" ref="K33" si="3">I33*J33</f>
        <v>0</v>
      </c>
      <c r="L33" s="102">
        <f>L31+L32</f>
        <v>0</v>
      </c>
      <c r="M33" s="34"/>
      <c r="N33" s="34"/>
      <c r="O33" s="34"/>
    </row>
    <row r="34" spans="1:15" x14ac:dyDescent="0.2">
      <c r="A34" s="10"/>
      <c r="B34" s="10"/>
      <c r="C34" s="78">
        <v>1</v>
      </c>
      <c r="D34" s="78" t="s">
        <v>68</v>
      </c>
      <c r="E34" s="118">
        <v>5001</v>
      </c>
      <c r="F34" s="91">
        <v>0.8</v>
      </c>
      <c r="G34" s="91">
        <v>0.31</v>
      </c>
      <c r="H34" s="91">
        <f>E34*(F34+G34)</f>
        <v>5551.1100000000006</v>
      </c>
      <c r="I34" s="94">
        <f t="shared" si="1"/>
        <v>5551</v>
      </c>
      <c r="J34" s="91">
        <v>1.2</v>
      </c>
      <c r="K34" s="91">
        <f>ROUND(I34*J34,2)</f>
        <v>6661.2</v>
      </c>
      <c r="L34" s="91">
        <f>ROUND(B34*K34,2)</f>
        <v>0</v>
      </c>
      <c r="M34" s="78"/>
      <c r="N34" s="9"/>
      <c r="O34" s="78"/>
    </row>
    <row r="35" spans="1:15" x14ac:dyDescent="0.2">
      <c r="A35" s="10"/>
      <c r="B35" s="78"/>
      <c r="C35" s="78">
        <v>1</v>
      </c>
      <c r="D35" s="72" t="s">
        <v>68</v>
      </c>
      <c r="E35" s="127">
        <v>5001</v>
      </c>
      <c r="F35" s="100">
        <v>0.8</v>
      </c>
      <c r="G35" s="100">
        <v>0.31</v>
      </c>
      <c r="H35" s="100">
        <f>E35*(F35+G35)</f>
        <v>5551.1100000000006</v>
      </c>
      <c r="I35" s="94">
        <f t="shared" si="1"/>
        <v>5551</v>
      </c>
      <c r="J35" s="100">
        <v>1.2</v>
      </c>
      <c r="K35" s="91">
        <f>ROUND(I35*J35,2)</f>
        <v>6661.2</v>
      </c>
      <c r="L35" s="91">
        <f>ROUND(B35*K35,2)</f>
        <v>0</v>
      </c>
      <c r="M35" s="78"/>
      <c r="N35" s="9"/>
      <c r="O35" s="78"/>
    </row>
    <row r="36" spans="1:15" x14ac:dyDescent="0.2">
      <c r="A36" s="10"/>
      <c r="B36" s="78"/>
      <c r="C36" s="78">
        <v>1</v>
      </c>
      <c r="D36" s="78" t="s">
        <v>68</v>
      </c>
      <c r="E36" s="118">
        <v>5001</v>
      </c>
      <c r="F36" s="91">
        <v>0.8</v>
      </c>
      <c r="G36" s="91">
        <v>0.31</v>
      </c>
      <c r="H36" s="91">
        <f>E36*(F36+G36)</f>
        <v>5551.1100000000006</v>
      </c>
      <c r="I36" s="94">
        <f t="shared" si="1"/>
        <v>5551</v>
      </c>
      <c r="J36" s="91">
        <v>1.2</v>
      </c>
      <c r="K36" s="91">
        <f t="shared" ref="K36:K53" si="4">ROUND(I36*J36,2)</f>
        <v>6661.2</v>
      </c>
      <c r="L36" s="91">
        <f>ROUND(B36*K36,2)</f>
        <v>0</v>
      </c>
      <c r="M36" s="78"/>
      <c r="N36" s="9"/>
      <c r="O36" s="78"/>
    </row>
    <row r="37" spans="1:15" s="2" customFormat="1" x14ac:dyDescent="0.2">
      <c r="A37" s="34" t="s">
        <v>69</v>
      </c>
      <c r="B37" s="34">
        <f>SUM(B34:B36)</f>
        <v>0</v>
      </c>
      <c r="C37" s="34"/>
      <c r="D37" s="34"/>
      <c r="E37" s="120"/>
      <c r="F37" s="93"/>
      <c r="G37" s="93"/>
      <c r="H37" s="93"/>
      <c r="I37" s="94"/>
      <c r="J37" s="93"/>
      <c r="K37" s="93"/>
      <c r="L37" s="93">
        <f>L34+L35+L36</f>
        <v>0</v>
      </c>
      <c r="M37" s="35"/>
      <c r="N37" s="35"/>
      <c r="O37" s="34"/>
    </row>
    <row r="38" spans="1:15" x14ac:dyDescent="0.2">
      <c r="A38" s="10"/>
      <c r="B38" s="78"/>
      <c r="C38" s="78">
        <v>2</v>
      </c>
      <c r="D38" s="78" t="s">
        <v>78</v>
      </c>
      <c r="E38" s="118">
        <v>5001</v>
      </c>
      <c r="F38" s="91">
        <v>0.96</v>
      </c>
      <c r="G38" s="91">
        <v>0.23</v>
      </c>
      <c r="H38" s="91">
        <f>E38*(F38+G38)</f>
        <v>5951.19</v>
      </c>
      <c r="I38" s="94">
        <f t="shared" si="1"/>
        <v>5951</v>
      </c>
      <c r="J38" s="91">
        <v>1.2</v>
      </c>
      <c r="K38" s="91">
        <f t="shared" si="4"/>
        <v>7141.2</v>
      </c>
      <c r="L38" s="91">
        <f>ROUND(B38*K38,2)</f>
        <v>0</v>
      </c>
      <c r="M38" s="78"/>
      <c r="N38" s="9"/>
      <c r="O38" s="78"/>
    </row>
    <row r="39" spans="1:15" x14ac:dyDescent="0.2">
      <c r="A39" s="10"/>
      <c r="B39" s="78"/>
      <c r="C39" s="78">
        <v>2</v>
      </c>
      <c r="D39" s="78" t="s">
        <v>78</v>
      </c>
      <c r="E39" s="118">
        <v>5001</v>
      </c>
      <c r="F39" s="91">
        <v>0.96</v>
      </c>
      <c r="G39" s="91">
        <v>0.23</v>
      </c>
      <c r="H39" s="91">
        <f>E39*(F39+G39)</f>
        <v>5951.19</v>
      </c>
      <c r="I39" s="94">
        <f t="shared" si="1"/>
        <v>5951</v>
      </c>
      <c r="J39" s="91">
        <v>1.2</v>
      </c>
      <c r="K39" s="91">
        <f t="shared" si="4"/>
        <v>7141.2</v>
      </c>
      <c r="L39" s="91">
        <f>ROUND(B39*K39,2)</f>
        <v>0</v>
      </c>
      <c r="M39" s="78"/>
      <c r="N39" s="9"/>
      <c r="O39" s="78"/>
    </row>
    <row r="40" spans="1:15" s="2" customFormat="1" x14ac:dyDescent="0.2">
      <c r="A40" s="34" t="s">
        <v>114</v>
      </c>
      <c r="B40" s="34">
        <f>SUM(B38:B39)</f>
        <v>0</v>
      </c>
      <c r="C40" s="34"/>
      <c r="D40" s="34"/>
      <c r="E40" s="120"/>
      <c r="F40" s="93"/>
      <c r="G40" s="93"/>
      <c r="H40" s="93"/>
      <c r="I40" s="94"/>
      <c r="J40" s="93"/>
      <c r="K40" s="93"/>
      <c r="L40" s="93">
        <f>L38+L39</f>
        <v>0</v>
      </c>
      <c r="M40" s="34"/>
      <c r="N40" s="34"/>
      <c r="O40" s="34"/>
    </row>
    <row r="41" spans="1:15" x14ac:dyDescent="0.2">
      <c r="A41" s="10"/>
      <c r="B41" s="78"/>
      <c r="C41" s="78">
        <v>1</v>
      </c>
      <c r="D41" s="78" t="s">
        <v>150</v>
      </c>
      <c r="E41" s="118">
        <v>5001</v>
      </c>
      <c r="F41" s="91">
        <v>0.8</v>
      </c>
      <c r="G41" s="91">
        <v>0.31</v>
      </c>
      <c r="H41" s="91">
        <f t="shared" ref="H41:H53" si="5">E41*(F41+G41)</f>
        <v>5551.1100000000006</v>
      </c>
      <c r="I41" s="94">
        <f t="shared" si="1"/>
        <v>5551</v>
      </c>
      <c r="J41" s="91">
        <v>1.2</v>
      </c>
      <c r="K41" s="91">
        <f t="shared" si="4"/>
        <v>6661.2</v>
      </c>
      <c r="L41" s="91">
        <f>ROUND(B41*K41,2)</f>
        <v>0</v>
      </c>
      <c r="M41" s="78"/>
      <c r="N41" s="9"/>
      <c r="O41" s="78"/>
    </row>
    <row r="42" spans="1:15" x14ac:dyDescent="0.2">
      <c r="A42" s="10"/>
      <c r="B42" s="78"/>
      <c r="C42" s="78">
        <v>1</v>
      </c>
      <c r="D42" s="78" t="s">
        <v>150</v>
      </c>
      <c r="E42" s="118">
        <v>5001</v>
      </c>
      <c r="F42" s="91">
        <v>0.8</v>
      </c>
      <c r="G42" s="91">
        <v>0.31</v>
      </c>
      <c r="H42" s="91">
        <f t="shared" si="5"/>
        <v>5551.1100000000006</v>
      </c>
      <c r="I42" s="94">
        <f t="shared" si="1"/>
        <v>5551</v>
      </c>
      <c r="J42" s="91">
        <v>1.2</v>
      </c>
      <c r="K42" s="91">
        <f t="shared" si="4"/>
        <v>6661.2</v>
      </c>
      <c r="L42" s="91">
        <f t="shared" ref="L42:L53" si="6">ROUND(B42*K42,2)</f>
        <v>0</v>
      </c>
      <c r="M42" s="78"/>
      <c r="N42" s="9"/>
      <c r="O42" s="78"/>
    </row>
    <row r="43" spans="1:15" x14ac:dyDescent="0.2">
      <c r="A43" s="10"/>
      <c r="B43" s="78"/>
      <c r="C43" s="78">
        <v>1</v>
      </c>
      <c r="D43" s="78" t="s">
        <v>150</v>
      </c>
      <c r="E43" s="118">
        <v>5001</v>
      </c>
      <c r="F43" s="91">
        <v>0.8</v>
      </c>
      <c r="G43" s="91">
        <v>0.31</v>
      </c>
      <c r="H43" s="91">
        <f t="shared" si="5"/>
        <v>5551.1100000000006</v>
      </c>
      <c r="I43" s="94">
        <f t="shared" si="1"/>
        <v>5551</v>
      </c>
      <c r="J43" s="91">
        <v>1.2</v>
      </c>
      <c r="K43" s="91">
        <f t="shared" si="4"/>
        <v>6661.2</v>
      </c>
      <c r="L43" s="91">
        <f t="shared" si="6"/>
        <v>0</v>
      </c>
      <c r="M43" s="78"/>
      <c r="N43" s="9"/>
      <c r="O43" s="78"/>
    </row>
    <row r="44" spans="1:15" x14ac:dyDescent="0.2">
      <c r="A44" s="10"/>
      <c r="B44" s="78"/>
      <c r="C44" s="78">
        <v>1</v>
      </c>
      <c r="D44" s="78" t="s">
        <v>150</v>
      </c>
      <c r="E44" s="118">
        <v>5001</v>
      </c>
      <c r="F44" s="91">
        <v>0.8</v>
      </c>
      <c r="G44" s="91">
        <v>0.31</v>
      </c>
      <c r="H44" s="91">
        <f t="shared" si="5"/>
        <v>5551.1100000000006</v>
      </c>
      <c r="I44" s="94">
        <f t="shared" si="1"/>
        <v>5551</v>
      </c>
      <c r="J44" s="91">
        <v>1.2</v>
      </c>
      <c r="K44" s="91">
        <f t="shared" si="4"/>
        <v>6661.2</v>
      </c>
      <c r="L44" s="91">
        <f t="shared" si="6"/>
        <v>0</v>
      </c>
      <c r="M44" s="78"/>
      <c r="N44" s="9"/>
      <c r="O44" s="78"/>
    </row>
    <row r="45" spans="1:15" x14ac:dyDescent="0.2">
      <c r="A45" s="10"/>
      <c r="B45" s="78"/>
      <c r="C45" s="78">
        <v>1</v>
      </c>
      <c r="D45" s="78" t="s">
        <v>150</v>
      </c>
      <c r="E45" s="118">
        <v>5001</v>
      </c>
      <c r="F45" s="91">
        <v>0.8</v>
      </c>
      <c r="G45" s="91">
        <v>0.31</v>
      </c>
      <c r="H45" s="91">
        <f t="shared" si="5"/>
        <v>5551.1100000000006</v>
      </c>
      <c r="I45" s="94">
        <f t="shared" si="1"/>
        <v>5551</v>
      </c>
      <c r="J45" s="91">
        <v>1.2</v>
      </c>
      <c r="K45" s="91">
        <f t="shared" si="4"/>
        <v>6661.2</v>
      </c>
      <c r="L45" s="91">
        <f t="shared" si="6"/>
        <v>0</v>
      </c>
      <c r="M45" s="78"/>
      <c r="N45" s="9"/>
      <c r="O45" s="78"/>
    </row>
    <row r="46" spans="1:15" x14ac:dyDescent="0.2">
      <c r="A46" s="10"/>
      <c r="B46" s="78"/>
      <c r="C46" s="78">
        <v>1</v>
      </c>
      <c r="D46" s="78" t="s">
        <v>150</v>
      </c>
      <c r="E46" s="118">
        <v>5001</v>
      </c>
      <c r="F46" s="91">
        <v>0.8</v>
      </c>
      <c r="G46" s="91">
        <v>0.31</v>
      </c>
      <c r="H46" s="91">
        <f t="shared" si="5"/>
        <v>5551.1100000000006</v>
      </c>
      <c r="I46" s="94">
        <f t="shared" si="1"/>
        <v>5551</v>
      </c>
      <c r="J46" s="91">
        <v>1.2</v>
      </c>
      <c r="K46" s="91">
        <f t="shared" si="4"/>
        <v>6661.2</v>
      </c>
      <c r="L46" s="91">
        <f t="shared" si="6"/>
        <v>0</v>
      </c>
      <c r="M46" s="78"/>
      <c r="N46" s="9"/>
      <c r="O46" s="78"/>
    </row>
    <row r="47" spans="1:15" x14ac:dyDescent="0.2">
      <c r="A47" s="10"/>
      <c r="B47" s="78"/>
      <c r="C47" s="78">
        <v>1</v>
      </c>
      <c r="D47" s="78" t="s">
        <v>150</v>
      </c>
      <c r="E47" s="118">
        <v>5001</v>
      </c>
      <c r="F47" s="91">
        <v>0.8</v>
      </c>
      <c r="G47" s="91">
        <v>0.31</v>
      </c>
      <c r="H47" s="91">
        <f t="shared" si="5"/>
        <v>5551.1100000000006</v>
      </c>
      <c r="I47" s="94">
        <f t="shared" si="1"/>
        <v>5551</v>
      </c>
      <c r="J47" s="91">
        <v>1.2</v>
      </c>
      <c r="K47" s="91">
        <f t="shared" si="4"/>
        <v>6661.2</v>
      </c>
      <c r="L47" s="91">
        <f t="shared" si="6"/>
        <v>0</v>
      </c>
      <c r="M47" s="78"/>
      <c r="N47" s="9"/>
      <c r="O47" s="78"/>
    </row>
    <row r="48" spans="1:15" x14ac:dyDescent="0.2">
      <c r="A48" s="10"/>
      <c r="B48" s="78"/>
      <c r="C48" s="78">
        <v>1</v>
      </c>
      <c r="D48" s="78" t="s">
        <v>150</v>
      </c>
      <c r="E48" s="118">
        <v>5001</v>
      </c>
      <c r="F48" s="91">
        <v>0.8</v>
      </c>
      <c r="G48" s="91">
        <v>0.31</v>
      </c>
      <c r="H48" s="91">
        <f>E48*(F48+G48)</f>
        <v>5551.1100000000006</v>
      </c>
      <c r="I48" s="94">
        <f t="shared" si="1"/>
        <v>5551</v>
      </c>
      <c r="J48" s="91">
        <v>1.2</v>
      </c>
      <c r="K48" s="91">
        <f t="shared" si="4"/>
        <v>6661.2</v>
      </c>
      <c r="L48" s="91">
        <f t="shared" si="6"/>
        <v>0</v>
      </c>
      <c r="M48" s="78"/>
      <c r="N48" s="9"/>
      <c r="O48" s="78"/>
    </row>
    <row r="49" spans="1:16" x14ac:dyDescent="0.2">
      <c r="A49" s="10"/>
      <c r="B49" s="78"/>
      <c r="C49" s="78">
        <v>1</v>
      </c>
      <c r="D49" s="78" t="s">
        <v>150</v>
      </c>
      <c r="E49" s="118">
        <v>5001</v>
      </c>
      <c r="F49" s="91">
        <v>0.8</v>
      </c>
      <c r="G49" s="91">
        <v>0.31</v>
      </c>
      <c r="H49" s="91">
        <f>E49*(F49+G49)</f>
        <v>5551.1100000000006</v>
      </c>
      <c r="I49" s="94">
        <f t="shared" si="1"/>
        <v>5551</v>
      </c>
      <c r="J49" s="91">
        <v>1.2</v>
      </c>
      <c r="K49" s="91">
        <f t="shared" si="4"/>
        <v>6661.2</v>
      </c>
      <c r="L49" s="91">
        <f t="shared" si="6"/>
        <v>0</v>
      </c>
      <c r="M49" s="78"/>
      <c r="N49" s="9"/>
      <c r="O49" s="78"/>
    </row>
    <row r="50" spans="1:16" x14ac:dyDescent="0.2">
      <c r="A50" s="10"/>
      <c r="B50" s="78"/>
      <c r="C50" s="78">
        <v>1</v>
      </c>
      <c r="D50" s="78" t="s">
        <v>150</v>
      </c>
      <c r="E50" s="118">
        <v>5001</v>
      </c>
      <c r="F50" s="91">
        <v>0.8</v>
      </c>
      <c r="G50" s="91">
        <v>0.31</v>
      </c>
      <c r="H50" s="91">
        <f>E50*(F50+G50)</f>
        <v>5551.1100000000006</v>
      </c>
      <c r="I50" s="94">
        <f t="shared" si="1"/>
        <v>5551</v>
      </c>
      <c r="J50" s="91">
        <v>1.2</v>
      </c>
      <c r="K50" s="91">
        <f t="shared" si="4"/>
        <v>6661.2</v>
      </c>
      <c r="L50" s="91">
        <f t="shared" si="6"/>
        <v>0</v>
      </c>
      <c r="M50" s="78"/>
      <c r="N50" s="9"/>
      <c r="O50" s="78"/>
    </row>
    <row r="51" spans="1:16" x14ac:dyDescent="0.2">
      <c r="A51" s="10"/>
      <c r="B51" s="78"/>
      <c r="C51" s="78">
        <v>1</v>
      </c>
      <c r="D51" s="78" t="s">
        <v>150</v>
      </c>
      <c r="E51" s="118">
        <v>5001</v>
      </c>
      <c r="F51" s="91">
        <v>0.8</v>
      </c>
      <c r="G51" s="91">
        <v>0.31</v>
      </c>
      <c r="H51" s="91">
        <f>E51*(F51+G51)</f>
        <v>5551.1100000000006</v>
      </c>
      <c r="I51" s="94">
        <f t="shared" si="1"/>
        <v>5551</v>
      </c>
      <c r="J51" s="91">
        <v>1.2</v>
      </c>
      <c r="K51" s="91">
        <f t="shared" si="4"/>
        <v>6661.2</v>
      </c>
      <c r="L51" s="91">
        <f t="shared" si="6"/>
        <v>0</v>
      </c>
      <c r="M51" s="78"/>
      <c r="N51" s="9"/>
      <c r="O51" s="78"/>
    </row>
    <row r="52" spans="1:16" x14ac:dyDescent="0.2">
      <c r="A52" s="10"/>
      <c r="B52" s="78"/>
      <c r="C52" s="78">
        <v>1</v>
      </c>
      <c r="D52" s="78" t="s">
        <v>150</v>
      </c>
      <c r="E52" s="118">
        <v>5001</v>
      </c>
      <c r="F52" s="91">
        <v>0.8</v>
      </c>
      <c r="G52" s="91">
        <v>0.31</v>
      </c>
      <c r="H52" s="91">
        <f>E52*(F52+G52)</f>
        <v>5551.1100000000006</v>
      </c>
      <c r="I52" s="94">
        <f t="shared" si="1"/>
        <v>5551</v>
      </c>
      <c r="J52" s="91">
        <v>1.2</v>
      </c>
      <c r="K52" s="91">
        <f t="shared" si="4"/>
        <v>6661.2</v>
      </c>
      <c r="L52" s="91">
        <f t="shared" si="6"/>
        <v>0</v>
      </c>
      <c r="M52" s="78"/>
      <c r="N52" s="9"/>
      <c r="O52" s="78"/>
    </row>
    <row r="53" spans="1:16" x14ac:dyDescent="0.2">
      <c r="A53" s="10"/>
      <c r="B53" s="78"/>
      <c r="C53" s="78">
        <v>1</v>
      </c>
      <c r="D53" s="72" t="s">
        <v>150</v>
      </c>
      <c r="E53" s="127">
        <v>5001</v>
      </c>
      <c r="F53" s="100">
        <v>0.8</v>
      </c>
      <c r="G53" s="100">
        <v>0.31</v>
      </c>
      <c r="H53" s="100">
        <f t="shared" si="5"/>
        <v>5551.1100000000006</v>
      </c>
      <c r="I53" s="94">
        <f t="shared" si="1"/>
        <v>5551</v>
      </c>
      <c r="J53" s="100">
        <v>1.2</v>
      </c>
      <c r="K53" s="91">
        <f t="shared" si="4"/>
        <v>6661.2</v>
      </c>
      <c r="L53" s="91">
        <f t="shared" si="6"/>
        <v>0</v>
      </c>
      <c r="M53" s="78"/>
      <c r="N53" s="9"/>
      <c r="O53" s="78"/>
    </row>
    <row r="54" spans="1:16" s="2" customFormat="1" ht="25.5" x14ac:dyDescent="0.2">
      <c r="A54" s="40" t="s">
        <v>151</v>
      </c>
      <c r="B54" s="34">
        <f>B41+B42+B43+B44+B45+B46+B47+B48+B49+B50+B51+B52+B53</f>
        <v>0</v>
      </c>
      <c r="C54" s="34"/>
      <c r="D54" s="34"/>
      <c r="E54" s="120"/>
      <c r="F54" s="93"/>
      <c r="G54" s="93"/>
      <c r="H54" s="93"/>
      <c r="I54" s="93"/>
      <c r="J54" s="93"/>
      <c r="K54" s="93"/>
      <c r="L54" s="93">
        <f>L41+L42+L43+L44+L45+L46+L47+L48+L49+L50+L51+L52+L53</f>
        <v>0</v>
      </c>
      <c r="M54" s="34"/>
      <c r="N54" s="34"/>
      <c r="O54" s="34"/>
    </row>
    <row r="55" spans="1:16" s="2" customFormat="1" x14ac:dyDescent="0.2">
      <c r="A55" s="34" t="s">
        <v>5</v>
      </c>
      <c r="B55" s="34">
        <f>B7+B9+B12+B14+B18+B21+B23+B27+B30+B33+B37+B40+B54</f>
        <v>0</v>
      </c>
      <c r="C55" s="34"/>
      <c r="D55" s="34"/>
      <c r="E55" s="120"/>
      <c r="F55" s="93"/>
      <c r="G55" s="93"/>
      <c r="H55" s="93"/>
      <c r="I55" s="93"/>
      <c r="J55" s="93"/>
      <c r="K55" s="93"/>
      <c r="L55" s="93">
        <f>L7+L9+L12+L14+L18+L21+L23+L27+L30+L33+L37+L40+L54</f>
        <v>0</v>
      </c>
      <c r="M55" s="34"/>
      <c r="N55" s="34"/>
      <c r="O55" s="34"/>
      <c r="P55" s="67"/>
    </row>
    <row r="58" spans="1:16" x14ac:dyDescent="0.2">
      <c r="I58" s="46"/>
    </row>
    <row r="59" spans="1:16" x14ac:dyDescent="0.2">
      <c r="A59" s="15" t="s">
        <v>0</v>
      </c>
      <c r="K59" s="1" t="s">
        <v>220</v>
      </c>
      <c r="L59" s="71">
        <f>L8+L18+L24+L33+L35+L53</f>
        <v>0</v>
      </c>
    </row>
    <row r="60" spans="1:16" x14ac:dyDescent="0.2">
      <c r="A60" s="15" t="s">
        <v>3</v>
      </c>
      <c r="K60" s="1" t="s">
        <v>221</v>
      </c>
      <c r="L60" s="67">
        <f>L55-L59</f>
        <v>0</v>
      </c>
    </row>
  </sheetData>
  <mergeCells count="3">
    <mergeCell ref="A1:O1"/>
    <mergeCell ref="A2:O2"/>
    <mergeCell ref="A3:O3"/>
  </mergeCells>
  <phoneticPr fontId="1" type="noConversion"/>
  <pageMargins left="0" right="0" top="0" bottom="0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6" zoomScale="90" zoomScaleNormal="90" workbookViewId="0">
      <selection activeCell="K7" sqref="K7"/>
    </sheetView>
  </sheetViews>
  <sheetFormatPr defaultColWidth="9.140625" defaultRowHeight="12.75" x14ac:dyDescent="0.2"/>
  <cols>
    <col min="1" max="1" width="27.7109375" style="1" customWidth="1"/>
    <col min="2" max="2" width="8.85546875" style="1" customWidth="1"/>
    <col min="3" max="3" width="6.28515625" style="1" customWidth="1"/>
    <col min="4" max="4" width="19.140625" style="1" customWidth="1"/>
    <col min="5" max="5" width="8" style="121" customWidth="1"/>
    <col min="6" max="6" width="8.140625" style="1" customWidth="1"/>
    <col min="7" max="7" width="9.140625" style="1"/>
    <col min="8" max="8" width="10.85546875" style="1" bestFit="1" customWidth="1"/>
    <col min="9" max="9" width="8.28515625" style="1" customWidth="1"/>
    <col min="10" max="10" width="8" style="1" customWidth="1"/>
    <col min="11" max="11" width="9.140625" style="1"/>
    <col min="12" max="12" width="11.85546875" style="2" customWidth="1"/>
    <col min="13" max="13" width="5.85546875" style="1" customWidth="1"/>
    <col min="14" max="15" width="9.5703125" style="1" bestFit="1" customWidth="1"/>
    <col min="16" max="16" width="4.28515625" style="1" customWidth="1"/>
    <col min="17" max="17" width="7.7109375" style="1" customWidth="1"/>
    <col min="18" max="18" width="6" style="1" customWidth="1"/>
    <col min="19" max="16384" width="9.140625" style="1"/>
  </cols>
  <sheetData>
    <row r="1" spans="1:15" x14ac:dyDescent="0.2">
      <c r="E1" s="117" t="s">
        <v>223</v>
      </c>
    </row>
    <row r="2" spans="1:15" x14ac:dyDescent="0.2">
      <c r="E2" s="117" t="s">
        <v>228</v>
      </c>
    </row>
    <row r="3" spans="1:15" x14ac:dyDescent="0.2">
      <c r="E3" s="117" t="s">
        <v>118</v>
      </c>
    </row>
    <row r="4" spans="1:15" x14ac:dyDescent="0.2">
      <c r="E4" s="151" t="s">
        <v>56</v>
      </c>
      <c r="F4" s="151"/>
      <c r="G4" s="151"/>
      <c r="H4" s="151"/>
      <c r="I4" s="151"/>
      <c r="J4" s="151"/>
      <c r="K4" s="151"/>
      <c r="L4" s="151"/>
      <c r="M4" s="152" t="s">
        <v>91</v>
      </c>
      <c r="N4" s="151"/>
      <c r="O4" s="151"/>
    </row>
    <row r="5" spans="1:15" s="2" customFormat="1" ht="76.5" x14ac:dyDescent="0.2">
      <c r="A5" s="75" t="s">
        <v>57</v>
      </c>
      <c r="B5" s="75" t="s">
        <v>58</v>
      </c>
      <c r="C5" s="75" t="s">
        <v>59</v>
      </c>
      <c r="D5" s="75" t="s">
        <v>60</v>
      </c>
      <c r="E5" s="126" t="s">
        <v>14</v>
      </c>
      <c r="F5" s="75" t="s">
        <v>61</v>
      </c>
      <c r="G5" s="75" t="s">
        <v>62</v>
      </c>
      <c r="H5" s="75" t="s">
        <v>63</v>
      </c>
      <c r="I5" s="4" t="s">
        <v>231</v>
      </c>
      <c r="J5" s="75" t="s">
        <v>64</v>
      </c>
      <c r="K5" s="75" t="s">
        <v>65</v>
      </c>
      <c r="L5" s="75" t="s">
        <v>15</v>
      </c>
      <c r="M5" s="78" t="s">
        <v>92</v>
      </c>
      <c r="N5" s="78" t="s">
        <v>25</v>
      </c>
      <c r="O5" s="78" t="s">
        <v>93</v>
      </c>
    </row>
    <row r="6" spans="1:15" x14ac:dyDescent="0.2">
      <c r="A6" s="77" t="s">
        <v>70</v>
      </c>
      <c r="B6" s="78"/>
      <c r="C6" s="78"/>
      <c r="D6" s="78"/>
      <c r="E6" s="118"/>
      <c r="F6" s="78"/>
      <c r="G6" s="78"/>
      <c r="H6" s="78"/>
      <c r="I6" s="6"/>
      <c r="J6" s="78"/>
      <c r="K6" s="78"/>
      <c r="L6" s="77"/>
      <c r="M6" s="78"/>
      <c r="N6" s="78"/>
      <c r="O6" s="78"/>
    </row>
    <row r="7" spans="1:15" x14ac:dyDescent="0.2">
      <c r="A7" s="65"/>
      <c r="B7" s="78"/>
      <c r="C7" s="78">
        <v>2</v>
      </c>
      <c r="D7" s="78" t="s">
        <v>219</v>
      </c>
      <c r="E7" s="118">
        <v>5001</v>
      </c>
      <c r="F7" s="91">
        <v>1.1200000000000001</v>
      </c>
      <c r="G7" s="91">
        <v>0.31</v>
      </c>
      <c r="H7" s="91">
        <f>E7*(F7+G7)</f>
        <v>7151.4300000000012</v>
      </c>
      <c r="I7" s="99">
        <f>ROUND(H7,0)</f>
        <v>7151</v>
      </c>
      <c r="J7" s="100">
        <v>1.2</v>
      </c>
      <c r="K7" s="91">
        <f>ROUND(I7*J7,2)</f>
        <v>8581.2000000000007</v>
      </c>
      <c r="L7" s="91">
        <f>ROUND(B7*K7,2)</f>
        <v>0</v>
      </c>
      <c r="M7" s="91"/>
      <c r="N7" s="9"/>
      <c r="O7" s="78"/>
    </row>
    <row r="8" spans="1:15" s="2" customFormat="1" x14ac:dyDescent="0.2">
      <c r="A8" s="34" t="s">
        <v>131</v>
      </c>
      <c r="B8" s="34">
        <f>B7</f>
        <v>0</v>
      </c>
      <c r="C8" s="34"/>
      <c r="D8" s="34"/>
      <c r="E8" s="120"/>
      <c r="F8" s="93"/>
      <c r="G8" s="93"/>
      <c r="H8" s="93"/>
      <c r="I8" s="93"/>
      <c r="J8" s="93"/>
      <c r="K8" s="93"/>
      <c r="L8" s="93">
        <f>L7</f>
        <v>0</v>
      </c>
      <c r="M8" s="93"/>
      <c r="N8" s="35"/>
      <c r="O8" s="36"/>
    </row>
    <row r="9" spans="1:15" s="2" customFormat="1" x14ac:dyDescent="0.2">
      <c r="A9" s="65"/>
      <c r="B9" s="78"/>
      <c r="C9" s="78">
        <v>2</v>
      </c>
      <c r="D9" s="78" t="s">
        <v>154</v>
      </c>
      <c r="E9" s="118">
        <v>5001</v>
      </c>
      <c r="F9" s="91">
        <v>0.96</v>
      </c>
      <c r="G9" s="91">
        <v>0.43</v>
      </c>
      <c r="H9" s="91">
        <f>E9*(F9+G9)</f>
        <v>6951.3899999999994</v>
      </c>
      <c r="I9" s="99">
        <f>ROUND(H9,0)</f>
        <v>6951</v>
      </c>
      <c r="J9" s="100">
        <v>1.2</v>
      </c>
      <c r="K9" s="91">
        <f>ROUND(I9*J9,2)</f>
        <v>8341.2000000000007</v>
      </c>
      <c r="L9" s="91">
        <f>ROUND(B9*K9,2)</f>
        <v>0</v>
      </c>
      <c r="M9" s="101"/>
      <c r="N9" s="73"/>
      <c r="O9" s="72"/>
    </row>
    <row r="10" spans="1:15" s="2" customFormat="1" x14ac:dyDescent="0.2">
      <c r="A10" s="34" t="s">
        <v>153</v>
      </c>
      <c r="B10" s="34">
        <f>B9</f>
        <v>0</v>
      </c>
      <c r="C10" s="34"/>
      <c r="D10" s="34"/>
      <c r="E10" s="120"/>
      <c r="F10" s="93"/>
      <c r="G10" s="93"/>
      <c r="H10" s="93"/>
      <c r="I10" s="93"/>
      <c r="J10" s="93"/>
      <c r="K10" s="93"/>
      <c r="L10" s="93">
        <f>L9</f>
        <v>0</v>
      </c>
      <c r="M10" s="93"/>
      <c r="N10" s="35"/>
      <c r="O10" s="36"/>
    </row>
    <row r="11" spans="1:15" x14ac:dyDescent="0.2">
      <c r="A11" s="78"/>
      <c r="B11" s="78"/>
      <c r="C11" s="78">
        <v>2</v>
      </c>
      <c r="D11" s="78" t="s">
        <v>108</v>
      </c>
      <c r="E11" s="118">
        <v>5001</v>
      </c>
      <c r="F11" s="100">
        <v>0.96</v>
      </c>
      <c r="G11" s="91">
        <v>0.43</v>
      </c>
      <c r="H11" s="91">
        <f t="shared" ref="H11:H18" si="0">E11*(F11+G11)</f>
        <v>6951.3899999999994</v>
      </c>
      <c r="I11" s="99">
        <f>ROUND(H11,0)</f>
        <v>6951</v>
      </c>
      <c r="J11" s="91">
        <v>1.2</v>
      </c>
      <c r="K11" s="91">
        <f>ROUND(I11*J11,2)</f>
        <v>8341.2000000000007</v>
      </c>
      <c r="L11" s="91">
        <f>ROUND(B11*K11,2)</f>
        <v>0</v>
      </c>
      <c r="M11" s="91"/>
      <c r="N11" s="9"/>
      <c r="O11" s="78"/>
    </row>
    <row r="12" spans="1:15" s="2" customFormat="1" x14ac:dyDescent="0.2">
      <c r="A12" s="34" t="s">
        <v>99</v>
      </c>
      <c r="B12" s="34">
        <f>B11</f>
        <v>0</v>
      </c>
      <c r="C12" s="34"/>
      <c r="D12" s="34"/>
      <c r="E12" s="120"/>
      <c r="F12" s="93"/>
      <c r="G12" s="93"/>
      <c r="H12" s="98">
        <f t="shared" si="0"/>
        <v>0</v>
      </c>
      <c r="I12" s="93"/>
      <c r="J12" s="93"/>
      <c r="K12" s="98"/>
      <c r="L12" s="93">
        <f>L11</f>
        <v>0</v>
      </c>
      <c r="M12" s="93"/>
      <c r="N12" s="35"/>
      <c r="O12" s="34"/>
    </row>
    <row r="13" spans="1:15" s="2" customFormat="1" x14ac:dyDescent="0.2">
      <c r="A13" s="78"/>
      <c r="B13" s="78"/>
      <c r="C13" s="78">
        <v>2</v>
      </c>
      <c r="D13" s="78" t="s">
        <v>119</v>
      </c>
      <c r="E13" s="118">
        <v>5001</v>
      </c>
      <c r="F13" s="100">
        <v>0.8</v>
      </c>
      <c r="G13" s="91">
        <v>0.39</v>
      </c>
      <c r="H13" s="91">
        <f>E13*(F13+G13)</f>
        <v>5951.19</v>
      </c>
      <c r="I13" s="99">
        <f>ROUND(H13,0)</f>
        <v>5951</v>
      </c>
      <c r="J13" s="91">
        <v>1.2</v>
      </c>
      <c r="K13" s="91">
        <f>ROUND(I13*J13,2)</f>
        <v>7141.2</v>
      </c>
      <c r="L13" s="91">
        <f>ROUND(B13*K13,2)</f>
        <v>0</v>
      </c>
      <c r="M13" s="101"/>
      <c r="N13" s="73"/>
      <c r="O13" s="89"/>
    </row>
    <row r="14" spans="1:15" x14ac:dyDescent="0.2">
      <c r="A14" s="78"/>
      <c r="B14" s="78"/>
      <c r="C14" s="78">
        <v>2</v>
      </c>
      <c r="D14" s="78" t="s">
        <v>119</v>
      </c>
      <c r="E14" s="118">
        <v>5001</v>
      </c>
      <c r="F14" s="100">
        <v>0.8</v>
      </c>
      <c r="G14" s="91">
        <v>0.39</v>
      </c>
      <c r="H14" s="91">
        <f t="shared" si="0"/>
        <v>5951.19</v>
      </c>
      <c r="I14" s="99">
        <f>ROUND(H14,0)</f>
        <v>5951</v>
      </c>
      <c r="J14" s="91">
        <v>1.2</v>
      </c>
      <c r="K14" s="91">
        <f>ROUND(I14*J14,2)</f>
        <v>7141.2</v>
      </c>
      <c r="L14" s="91">
        <f>ROUND(B14*K14,2)</f>
        <v>0</v>
      </c>
      <c r="M14" s="91"/>
      <c r="N14" s="9"/>
      <c r="O14" s="78"/>
    </row>
    <row r="15" spans="1:15" s="2" customFormat="1" x14ac:dyDescent="0.2">
      <c r="A15" s="34" t="s">
        <v>72</v>
      </c>
      <c r="B15" s="34">
        <f>B13+B14</f>
        <v>0</v>
      </c>
      <c r="C15" s="34"/>
      <c r="D15" s="34"/>
      <c r="E15" s="120"/>
      <c r="F15" s="93"/>
      <c r="G15" s="93"/>
      <c r="H15" s="98">
        <f t="shared" si="0"/>
        <v>0</v>
      </c>
      <c r="I15" s="93"/>
      <c r="J15" s="93"/>
      <c r="K15" s="98"/>
      <c r="L15" s="93">
        <f>L13+L14</f>
        <v>0</v>
      </c>
      <c r="M15" s="93"/>
      <c r="N15" s="35"/>
      <c r="O15" s="34"/>
    </row>
    <row r="16" spans="1:15" x14ac:dyDescent="0.2">
      <c r="A16" s="78"/>
      <c r="B16" s="78"/>
      <c r="C16" s="78">
        <v>2</v>
      </c>
      <c r="D16" s="78" t="s">
        <v>120</v>
      </c>
      <c r="E16" s="118">
        <v>5001</v>
      </c>
      <c r="F16" s="91">
        <v>0.96</v>
      </c>
      <c r="G16" s="91">
        <v>0.39</v>
      </c>
      <c r="H16" s="91">
        <f t="shared" si="0"/>
        <v>6751.35</v>
      </c>
      <c r="I16" s="99">
        <f>ROUND(H16,0)</f>
        <v>6751</v>
      </c>
      <c r="J16" s="91">
        <v>1.2</v>
      </c>
      <c r="K16" s="91">
        <f>ROUND(I16*J16,2)</f>
        <v>8101.2</v>
      </c>
      <c r="L16" s="91">
        <f>ROUND(B16*K16,2)</f>
        <v>0</v>
      </c>
      <c r="M16" s="91"/>
      <c r="N16" s="9"/>
      <c r="O16" s="78"/>
    </row>
    <row r="17" spans="1:15" s="2" customFormat="1" x14ac:dyDescent="0.2">
      <c r="A17" s="34" t="s">
        <v>75</v>
      </c>
      <c r="B17" s="34">
        <f>B16</f>
        <v>0</v>
      </c>
      <c r="C17" s="34"/>
      <c r="D17" s="34"/>
      <c r="E17" s="120"/>
      <c r="F17" s="93"/>
      <c r="G17" s="93"/>
      <c r="H17" s="98">
        <f t="shared" si="0"/>
        <v>0</v>
      </c>
      <c r="I17" s="93"/>
      <c r="J17" s="93"/>
      <c r="K17" s="98"/>
      <c r="L17" s="93">
        <f>L16</f>
        <v>0</v>
      </c>
      <c r="M17" s="93"/>
      <c r="N17" s="35"/>
      <c r="O17" s="34"/>
    </row>
    <row r="18" spans="1:15" x14ac:dyDescent="0.2">
      <c r="A18" s="78"/>
      <c r="B18" s="78"/>
      <c r="C18" s="78">
        <v>2</v>
      </c>
      <c r="D18" s="78" t="s">
        <v>121</v>
      </c>
      <c r="E18" s="118">
        <v>5001</v>
      </c>
      <c r="F18" s="91">
        <v>0.96</v>
      </c>
      <c r="G18" s="91">
        <v>0.31</v>
      </c>
      <c r="H18" s="91">
        <f t="shared" si="0"/>
        <v>6351.27</v>
      </c>
      <c r="I18" s="99">
        <f>ROUND(H18,0)</f>
        <v>6351</v>
      </c>
      <c r="J18" s="91">
        <v>1.2</v>
      </c>
      <c r="K18" s="91">
        <f>ROUND(I18*J18,2)</f>
        <v>7621.2</v>
      </c>
      <c r="L18" s="91">
        <f>ROUND(B18*K18,2)</f>
        <v>0</v>
      </c>
      <c r="M18" s="91"/>
      <c r="N18" s="9"/>
      <c r="O18" s="78"/>
    </row>
    <row r="19" spans="1:15" s="2" customFormat="1" x14ac:dyDescent="0.2">
      <c r="A19" s="34" t="s">
        <v>109</v>
      </c>
      <c r="B19" s="34">
        <f>B18</f>
        <v>0</v>
      </c>
      <c r="C19" s="34"/>
      <c r="D19" s="34"/>
      <c r="E19" s="120"/>
      <c r="F19" s="93"/>
      <c r="G19" s="93"/>
      <c r="H19" s="93"/>
      <c r="I19" s="93"/>
      <c r="J19" s="98">
        <v>1.2</v>
      </c>
      <c r="K19" s="93"/>
      <c r="L19" s="93">
        <f>L18</f>
        <v>0</v>
      </c>
      <c r="M19" s="93"/>
      <c r="N19" s="35"/>
      <c r="O19" s="34"/>
    </row>
    <row r="20" spans="1:15" x14ac:dyDescent="0.2">
      <c r="A20" s="78"/>
      <c r="B20" s="78"/>
      <c r="C20" s="78">
        <v>3</v>
      </c>
      <c r="D20" s="78" t="s">
        <v>122</v>
      </c>
      <c r="E20" s="118">
        <v>5001</v>
      </c>
      <c r="F20" s="100">
        <v>1.1200000000000001</v>
      </c>
      <c r="G20" s="91">
        <v>0.39</v>
      </c>
      <c r="H20" s="91">
        <f>E20*(F20+G20)</f>
        <v>7551.5100000000011</v>
      </c>
      <c r="I20" s="99">
        <f>ROUND(H20,0)</f>
        <v>7552</v>
      </c>
      <c r="J20" s="91">
        <v>1.2</v>
      </c>
      <c r="K20" s="91">
        <f>ROUND(I20*J20,2)</f>
        <v>9062.4</v>
      </c>
      <c r="L20" s="91">
        <f>ROUND(B20*K20,2)</f>
        <v>0</v>
      </c>
      <c r="M20" s="91"/>
      <c r="N20" s="9"/>
      <c r="O20" s="78"/>
    </row>
    <row r="21" spans="1:15" x14ac:dyDescent="0.2">
      <c r="A21" s="78"/>
      <c r="B21" s="78"/>
      <c r="C21" s="78">
        <v>3</v>
      </c>
      <c r="D21" s="78" t="s">
        <v>122</v>
      </c>
      <c r="E21" s="118">
        <v>5001</v>
      </c>
      <c r="F21" s="100">
        <v>1.1200000000000001</v>
      </c>
      <c r="G21" s="91">
        <v>0.39</v>
      </c>
      <c r="H21" s="91">
        <f>E21*(F21+G21)</f>
        <v>7551.5100000000011</v>
      </c>
      <c r="I21" s="99">
        <f>ROUND(H21,0)</f>
        <v>7552</v>
      </c>
      <c r="J21" s="91">
        <v>1.2</v>
      </c>
      <c r="K21" s="91">
        <f>ROUND(I21*J21,2)</f>
        <v>9062.4</v>
      </c>
      <c r="L21" s="91">
        <f>ROUND(B21*K21,2)</f>
        <v>0</v>
      </c>
      <c r="M21" s="91"/>
      <c r="N21" s="9"/>
      <c r="O21" s="78"/>
    </row>
    <row r="22" spans="1:15" s="2" customFormat="1" x14ac:dyDescent="0.2">
      <c r="A22" s="34" t="s">
        <v>71</v>
      </c>
      <c r="B22" s="34">
        <f>B20+B21</f>
        <v>0</v>
      </c>
      <c r="C22" s="34"/>
      <c r="D22" s="34"/>
      <c r="E22" s="120"/>
      <c r="F22" s="93"/>
      <c r="G22" s="93"/>
      <c r="H22" s="93"/>
      <c r="I22" s="98"/>
      <c r="J22" s="93"/>
      <c r="K22" s="93"/>
      <c r="L22" s="93">
        <f>L20+L21</f>
        <v>0</v>
      </c>
      <c r="M22" s="93"/>
      <c r="N22" s="35"/>
      <c r="O22" s="34"/>
    </row>
    <row r="23" spans="1:15" x14ac:dyDescent="0.2">
      <c r="A23" s="78"/>
      <c r="B23" s="78"/>
      <c r="C23" s="78">
        <v>2</v>
      </c>
      <c r="D23" s="78" t="s">
        <v>123</v>
      </c>
      <c r="E23" s="118">
        <v>5001</v>
      </c>
      <c r="F23" s="91">
        <v>0.96</v>
      </c>
      <c r="G23" s="91">
        <v>0.31</v>
      </c>
      <c r="H23" s="91">
        <f t="shared" ref="H23:H34" si="1">E23*(F23+G23)</f>
        <v>6351.27</v>
      </c>
      <c r="I23" s="99">
        <f>ROUND(H23,0)</f>
        <v>6351</v>
      </c>
      <c r="J23" s="91">
        <v>1.2</v>
      </c>
      <c r="K23" s="91">
        <f t="shared" ref="K23:K34" si="2">ROUND(I23*J23,2)</f>
        <v>7621.2</v>
      </c>
      <c r="L23" s="91">
        <f>ROUND(B23*K23,2)</f>
        <v>0</v>
      </c>
      <c r="M23" s="91"/>
      <c r="N23" s="9"/>
      <c r="O23" s="78"/>
    </row>
    <row r="24" spans="1:15" x14ac:dyDescent="0.2">
      <c r="A24" s="78"/>
      <c r="B24" s="78"/>
      <c r="C24" s="78">
        <v>2</v>
      </c>
      <c r="D24" s="78" t="s">
        <v>123</v>
      </c>
      <c r="E24" s="118">
        <v>5001</v>
      </c>
      <c r="F24" s="91">
        <v>0.96</v>
      </c>
      <c r="G24" s="91">
        <v>0.31</v>
      </c>
      <c r="H24" s="91">
        <f t="shared" si="1"/>
        <v>6351.27</v>
      </c>
      <c r="I24" s="99">
        <f t="shared" ref="I24:I44" si="3">ROUND(H24,0)</f>
        <v>6351</v>
      </c>
      <c r="J24" s="91">
        <v>1.2</v>
      </c>
      <c r="K24" s="91">
        <f t="shared" si="2"/>
        <v>7621.2</v>
      </c>
      <c r="L24" s="91">
        <f t="shared" ref="L24:L38" si="4">ROUND(B24*K24,2)</f>
        <v>0</v>
      </c>
      <c r="M24" s="91"/>
      <c r="N24" s="9"/>
      <c r="O24" s="78"/>
    </row>
    <row r="25" spans="1:15" x14ac:dyDescent="0.2">
      <c r="A25" s="78"/>
      <c r="B25" s="78"/>
      <c r="C25" s="78">
        <v>2</v>
      </c>
      <c r="D25" s="78" t="s">
        <v>123</v>
      </c>
      <c r="E25" s="118">
        <v>5001</v>
      </c>
      <c r="F25" s="91">
        <v>0.96</v>
      </c>
      <c r="G25" s="91">
        <v>0.31</v>
      </c>
      <c r="H25" s="91">
        <f t="shared" si="1"/>
        <v>6351.27</v>
      </c>
      <c r="I25" s="99">
        <f t="shared" si="3"/>
        <v>6351</v>
      </c>
      <c r="J25" s="91">
        <v>1.2</v>
      </c>
      <c r="K25" s="91">
        <f t="shared" si="2"/>
        <v>7621.2</v>
      </c>
      <c r="L25" s="91">
        <f t="shared" si="4"/>
        <v>0</v>
      </c>
      <c r="M25" s="91"/>
      <c r="N25" s="9"/>
      <c r="O25" s="78"/>
    </row>
    <row r="26" spans="1:15" x14ac:dyDescent="0.2">
      <c r="A26" s="78"/>
      <c r="B26" s="78"/>
      <c r="C26" s="78">
        <v>2</v>
      </c>
      <c r="D26" s="78" t="s">
        <v>123</v>
      </c>
      <c r="E26" s="118">
        <v>5001</v>
      </c>
      <c r="F26" s="91">
        <v>0.96</v>
      </c>
      <c r="G26" s="91">
        <v>0.31</v>
      </c>
      <c r="H26" s="91">
        <f t="shared" si="1"/>
        <v>6351.27</v>
      </c>
      <c r="I26" s="99">
        <f t="shared" si="3"/>
        <v>6351</v>
      </c>
      <c r="J26" s="91">
        <v>1.2</v>
      </c>
      <c r="K26" s="91">
        <f t="shared" si="2"/>
        <v>7621.2</v>
      </c>
      <c r="L26" s="91">
        <f t="shared" si="4"/>
        <v>0</v>
      </c>
      <c r="M26" s="91"/>
      <c r="N26" s="9"/>
      <c r="O26" s="78"/>
    </row>
    <row r="27" spans="1:15" x14ac:dyDescent="0.2">
      <c r="A27" s="78"/>
      <c r="B27" s="78"/>
      <c r="C27" s="88">
        <v>2</v>
      </c>
      <c r="D27" s="88" t="s">
        <v>123</v>
      </c>
      <c r="E27" s="118">
        <v>5001</v>
      </c>
      <c r="F27" s="91">
        <v>0.96</v>
      </c>
      <c r="G27" s="91">
        <v>0.31</v>
      </c>
      <c r="H27" s="91">
        <f t="shared" ref="H27" si="5">E27*(F27+G27)</f>
        <v>6351.27</v>
      </c>
      <c r="I27" s="99">
        <f t="shared" si="3"/>
        <v>6351</v>
      </c>
      <c r="J27" s="91">
        <v>1.2</v>
      </c>
      <c r="K27" s="91">
        <f t="shared" si="2"/>
        <v>7621.2</v>
      </c>
      <c r="L27" s="91">
        <f t="shared" si="4"/>
        <v>0</v>
      </c>
      <c r="M27" s="91"/>
      <c r="N27" s="9"/>
      <c r="O27" s="78"/>
    </row>
    <row r="28" spans="1:15" x14ac:dyDescent="0.2">
      <c r="A28" s="78"/>
      <c r="B28" s="78"/>
      <c r="C28" s="78">
        <v>2</v>
      </c>
      <c r="D28" s="78" t="s">
        <v>123</v>
      </c>
      <c r="E28" s="118">
        <v>5001</v>
      </c>
      <c r="F28" s="91">
        <v>0.96</v>
      </c>
      <c r="G28" s="91">
        <v>0.31</v>
      </c>
      <c r="H28" s="91">
        <f t="shared" si="1"/>
        <v>6351.27</v>
      </c>
      <c r="I28" s="99">
        <f t="shared" si="3"/>
        <v>6351</v>
      </c>
      <c r="J28" s="91">
        <v>1.2</v>
      </c>
      <c r="K28" s="91">
        <f t="shared" si="2"/>
        <v>7621.2</v>
      </c>
      <c r="L28" s="91">
        <f t="shared" si="4"/>
        <v>0</v>
      </c>
      <c r="M28" s="91"/>
      <c r="N28" s="9"/>
      <c r="O28" s="78"/>
    </row>
    <row r="29" spans="1:15" x14ac:dyDescent="0.2">
      <c r="A29" s="78"/>
      <c r="B29" s="78"/>
      <c r="C29" s="78">
        <v>2</v>
      </c>
      <c r="D29" s="78" t="s">
        <v>123</v>
      </c>
      <c r="E29" s="118">
        <v>5001</v>
      </c>
      <c r="F29" s="91">
        <v>0.96</v>
      </c>
      <c r="G29" s="91">
        <v>0.31</v>
      </c>
      <c r="H29" s="91">
        <f t="shared" si="1"/>
        <v>6351.27</v>
      </c>
      <c r="I29" s="99">
        <f t="shared" si="3"/>
        <v>6351</v>
      </c>
      <c r="J29" s="91">
        <v>1.2</v>
      </c>
      <c r="K29" s="91">
        <f t="shared" si="2"/>
        <v>7621.2</v>
      </c>
      <c r="L29" s="91">
        <f t="shared" si="4"/>
        <v>0</v>
      </c>
      <c r="M29" s="91"/>
      <c r="N29" s="9"/>
      <c r="O29" s="78"/>
    </row>
    <row r="30" spans="1:15" x14ac:dyDescent="0.2">
      <c r="A30" s="78"/>
      <c r="B30" s="78"/>
      <c r="C30" s="78">
        <v>2</v>
      </c>
      <c r="D30" s="78" t="s">
        <v>123</v>
      </c>
      <c r="E30" s="118">
        <v>5001</v>
      </c>
      <c r="F30" s="91">
        <v>0.96</v>
      </c>
      <c r="G30" s="91">
        <v>0.31</v>
      </c>
      <c r="H30" s="91">
        <f t="shared" si="1"/>
        <v>6351.27</v>
      </c>
      <c r="I30" s="99">
        <f t="shared" si="3"/>
        <v>6351</v>
      </c>
      <c r="J30" s="91">
        <v>1.2</v>
      </c>
      <c r="K30" s="91">
        <f t="shared" si="2"/>
        <v>7621.2</v>
      </c>
      <c r="L30" s="91">
        <f t="shared" si="4"/>
        <v>0</v>
      </c>
      <c r="M30" s="91"/>
      <c r="N30" s="9"/>
      <c r="O30" s="78"/>
    </row>
    <row r="31" spans="1:15" x14ac:dyDescent="0.2">
      <c r="A31" s="78"/>
      <c r="B31" s="78"/>
      <c r="C31" s="78">
        <v>2</v>
      </c>
      <c r="D31" s="78" t="s">
        <v>123</v>
      </c>
      <c r="E31" s="118">
        <v>5001</v>
      </c>
      <c r="F31" s="91">
        <v>0.96</v>
      </c>
      <c r="G31" s="91">
        <v>0.31</v>
      </c>
      <c r="H31" s="91">
        <f t="shared" si="1"/>
        <v>6351.27</v>
      </c>
      <c r="I31" s="99">
        <f t="shared" si="3"/>
        <v>6351</v>
      </c>
      <c r="J31" s="91">
        <v>1.2</v>
      </c>
      <c r="K31" s="91">
        <f t="shared" si="2"/>
        <v>7621.2</v>
      </c>
      <c r="L31" s="91">
        <f t="shared" si="4"/>
        <v>0</v>
      </c>
      <c r="M31" s="91"/>
      <c r="N31" s="9"/>
      <c r="O31" s="78"/>
    </row>
    <row r="32" spans="1:15" x14ac:dyDescent="0.2">
      <c r="A32" s="78"/>
      <c r="B32" s="78"/>
      <c r="C32" s="78">
        <v>2</v>
      </c>
      <c r="D32" s="78" t="s">
        <v>123</v>
      </c>
      <c r="E32" s="118">
        <v>5001</v>
      </c>
      <c r="F32" s="91">
        <v>0.96</v>
      </c>
      <c r="G32" s="91">
        <v>0.31</v>
      </c>
      <c r="H32" s="91">
        <f t="shared" si="1"/>
        <v>6351.27</v>
      </c>
      <c r="I32" s="99">
        <f t="shared" si="3"/>
        <v>6351</v>
      </c>
      <c r="J32" s="91">
        <v>1.2</v>
      </c>
      <c r="K32" s="91">
        <f t="shared" si="2"/>
        <v>7621.2</v>
      </c>
      <c r="L32" s="91">
        <f t="shared" si="4"/>
        <v>0</v>
      </c>
      <c r="M32" s="91"/>
      <c r="N32" s="9"/>
      <c r="O32" s="78"/>
    </row>
    <row r="33" spans="1:15" x14ac:dyDescent="0.2">
      <c r="A33" s="78"/>
      <c r="B33" s="78"/>
      <c r="C33" s="78">
        <v>2</v>
      </c>
      <c r="D33" s="78" t="s">
        <v>123</v>
      </c>
      <c r="E33" s="118">
        <v>5001</v>
      </c>
      <c r="F33" s="91">
        <v>0.96</v>
      </c>
      <c r="G33" s="91">
        <v>0.31</v>
      </c>
      <c r="H33" s="91">
        <f>E33*(F33+G33)</f>
        <v>6351.27</v>
      </c>
      <c r="I33" s="99">
        <f t="shared" si="3"/>
        <v>6351</v>
      </c>
      <c r="J33" s="91">
        <v>1.2</v>
      </c>
      <c r="K33" s="91">
        <f t="shared" si="2"/>
        <v>7621.2</v>
      </c>
      <c r="L33" s="91">
        <f t="shared" si="4"/>
        <v>0</v>
      </c>
      <c r="M33" s="91"/>
      <c r="N33" s="9"/>
      <c r="O33" s="78"/>
    </row>
    <row r="34" spans="1:15" x14ac:dyDescent="0.2">
      <c r="A34" s="78"/>
      <c r="B34" s="78"/>
      <c r="C34" s="78">
        <v>2</v>
      </c>
      <c r="D34" s="78" t="s">
        <v>123</v>
      </c>
      <c r="E34" s="118">
        <v>5001</v>
      </c>
      <c r="F34" s="91">
        <v>0.96</v>
      </c>
      <c r="G34" s="91">
        <v>0.31</v>
      </c>
      <c r="H34" s="91">
        <f t="shared" si="1"/>
        <v>6351.27</v>
      </c>
      <c r="I34" s="99">
        <f t="shared" si="3"/>
        <v>6351</v>
      </c>
      <c r="J34" s="91">
        <v>1.2</v>
      </c>
      <c r="K34" s="91">
        <f t="shared" si="2"/>
        <v>7621.2</v>
      </c>
      <c r="L34" s="91">
        <f t="shared" si="4"/>
        <v>0</v>
      </c>
      <c r="M34" s="91"/>
      <c r="N34" s="9"/>
      <c r="O34" s="78"/>
    </row>
    <row r="35" spans="1:15" x14ac:dyDescent="0.2">
      <c r="A35" s="78"/>
      <c r="B35" s="78"/>
      <c r="C35" s="78">
        <v>2</v>
      </c>
      <c r="D35" s="78" t="s">
        <v>123</v>
      </c>
      <c r="E35" s="118">
        <v>5001</v>
      </c>
      <c r="F35" s="91">
        <v>0.96</v>
      </c>
      <c r="G35" s="91">
        <v>0.31</v>
      </c>
      <c r="H35" s="91">
        <f>E35*(F35+G35)</f>
        <v>6351.27</v>
      </c>
      <c r="I35" s="99">
        <f t="shared" si="3"/>
        <v>6351</v>
      </c>
      <c r="J35" s="91">
        <v>1.2</v>
      </c>
      <c r="K35" s="91">
        <f>ROUND(I35*J35,2)</f>
        <v>7621.2</v>
      </c>
      <c r="L35" s="91">
        <f t="shared" si="4"/>
        <v>0</v>
      </c>
      <c r="M35" s="91"/>
      <c r="N35" s="9"/>
      <c r="O35" s="78"/>
    </row>
    <row r="36" spans="1:15" x14ac:dyDescent="0.2">
      <c r="A36" s="78"/>
      <c r="B36" s="78"/>
      <c r="C36" s="78">
        <v>2</v>
      </c>
      <c r="D36" s="78" t="s">
        <v>123</v>
      </c>
      <c r="E36" s="118">
        <v>5001</v>
      </c>
      <c r="F36" s="91">
        <v>0.96</v>
      </c>
      <c r="G36" s="91">
        <v>0.31</v>
      </c>
      <c r="H36" s="91">
        <f>E36*(F36+G36)</f>
        <v>6351.27</v>
      </c>
      <c r="I36" s="99">
        <f t="shared" si="3"/>
        <v>6351</v>
      </c>
      <c r="J36" s="91">
        <v>1.2</v>
      </c>
      <c r="K36" s="91">
        <f>ROUND(I36*J36,2)</f>
        <v>7621.2</v>
      </c>
      <c r="L36" s="91">
        <f t="shared" si="4"/>
        <v>0</v>
      </c>
      <c r="M36" s="91"/>
      <c r="N36" s="9"/>
      <c r="O36" s="78"/>
    </row>
    <row r="37" spans="1:15" x14ac:dyDescent="0.2">
      <c r="A37" s="78"/>
      <c r="B37" s="78"/>
      <c r="C37" s="78">
        <v>2</v>
      </c>
      <c r="D37" s="78" t="s">
        <v>123</v>
      </c>
      <c r="E37" s="118">
        <v>5001</v>
      </c>
      <c r="F37" s="91">
        <v>0.96</v>
      </c>
      <c r="G37" s="91">
        <v>0.31</v>
      </c>
      <c r="H37" s="91">
        <f>E37*(F37+G37)</f>
        <v>6351.27</v>
      </c>
      <c r="I37" s="99">
        <f t="shared" si="3"/>
        <v>6351</v>
      </c>
      <c r="J37" s="91">
        <v>1.2</v>
      </c>
      <c r="K37" s="91">
        <f>ROUND(I37*J37,2)</f>
        <v>7621.2</v>
      </c>
      <c r="L37" s="91">
        <f t="shared" si="4"/>
        <v>0</v>
      </c>
      <c r="M37" s="91"/>
      <c r="N37" s="9"/>
      <c r="O37" s="78"/>
    </row>
    <row r="38" spans="1:15" x14ac:dyDescent="0.2">
      <c r="A38" s="78"/>
      <c r="B38" s="78"/>
      <c r="C38" s="78">
        <v>2</v>
      </c>
      <c r="D38" s="78" t="s">
        <v>123</v>
      </c>
      <c r="E38" s="118">
        <v>5001</v>
      </c>
      <c r="F38" s="91">
        <v>0.96</v>
      </c>
      <c r="G38" s="91">
        <v>0.31</v>
      </c>
      <c r="H38" s="91">
        <f>E38*(F38+G38)</f>
        <v>6351.27</v>
      </c>
      <c r="I38" s="99">
        <f t="shared" si="3"/>
        <v>6351</v>
      </c>
      <c r="J38" s="91">
        <v>1.2</v>
      </c>
      <c r="K38" s="91">
        <f>ROUND(I38*J38,2)</f>
        <v>7621.2</v>
      </c>
      <c r="L38" s="91">
        <f t="shared" si="4"/>
        <v>0</v>
      </c>
      <c r="M38" s="91"/>
      <c r="N38" s="9"/>
      <c r="O38" s="78"/>
    </row>
    <row r="39" spans="1:15" s="2" customFormat="1" x14ac:dyDescent="0.2">
      <c r="A39" s="38" t="s">
        <v>79</v>
      </c>
      <c r="B39" s="34">
        <f>B23+B24+B25+B26+B28+B29+B30+B31+B32+B33+B34+B38</f>
        <v>0</v>
      </c>
      <c r="C39" s="34"/>
      <c r="D39" s="34"/>
      <c r="E39" s="120"/>
      <c r="F39" s="93"/>
      <c r="G39" s="98"/>
      <c r="H39" s="93"/>
      <c r="I39" s="93"/>
      <c r="J39" s="93"/>
      <c r="K39" s="93"/>
      <c r="L39" s="93">
        <f>L23+L24+L25+L26+L27+L28+L29+L30+L31+L32+L33+L34+L35+L38</f>
        <v>0</v>
      </c>
      <c r="M39" s="93"/>
      <c r="N39" s="39"/>
      <c r="O39" s="34"/>
    </row>
    <row r="40" spans="1:15" x14ac:dyDescent="0.2">
      <c r="A40" s="78"/>
      <c r="B40" s="78"/>
      <c r="C40" s="78">
        <v>1</v>
      </c>
      <c r="D40" s="78" t="s">
        <v>97</v>
      </c>
      <c r="E40" s="118">
        <v>5001</v>
      </c>
      <c r="F40" s="91">
        <v>0.96</v>
      </c>
      <c r="G40" s="91">
        <v>0.47</v>
      </c>
      <c r="H40" s="91">
        <f>E40*(F40+G40)</f>
        <v>7151.4299999999994</v>
      </c>
      <c r="I40" s="99">
        <f t="shared" si="3"/>
        <v>7151</v>
      </c>
      <c r="J40" s="91">
        <v>1.2</v>
      </c>
      <c r="K40" s="91">
        <f>ROUND(I40*J40,2)</f>
        <v>8581.2000000000007</v>
      </c>
      <c r="L40" s="91">
        <f>ROUND(B40*K40,2)</f>
        <v>0</v>
      </c>
      <c r="M40" s="91"/>
      <c r="N40" s="9"/>
      <c r="O40" s="78"/>
    </row>
    <row r="41" spans="1:15" s="2" customFormat="1" x14ac:dyDescent="0.2">
      <c r="A41" s="34" t="s">
        <v>98</v>
      </c>
      <c r="B41" s="34">
        <f>B40</f>
        <v>0</v>
      </c>
      <c r="C41" s="36"/>
      <c r="D41" s="36"/>
      <c r="E41" s="119"/>
      <c r="F41" s="98"/>
      <c r="G41" s="98"/>
      <c r="H41" s="98"/>
      <c r="I41" s="98"/>
      <c r="J41" s="98"/>
      <c r="K41" s="91">
        <f>ROUND(I41*J41,2)</f>
        <v>0</v>
      </c>
      <c r="L41" s="93">
        <f>L40</f>
        <v>0</v>
      </c>
      <c r="M41" s="93"/>
      <c r="N41" s="35"/>
      <c r="O41" s="35"/>
    </row>
    <row r="42" spans="1:15" x14ac:dyDescent="0.2">
      <c r="A42" s="78"/>
      <c r="B42" s="78"/>
      <c r="C42" s="78">
        <v>2</v>
      </c>
      <c r="D42" s="78" t="s">
        <v>95</v>
      </c>
      <c r="E42" s="118">
        <v>5001</v>
      </c>
      <c r="F42" s="91">
        <v>0.96</v>
      </c>
      <c r="G42" s="91">
        <v>0.39</v>
      </c>
      <c r="H42" s="91">
        <f>E42*(F42+G42)</f>
        <v>6751.35</v>
      </c>
      <c r="I42" s="99">
        <f t="shared" si="3"/>
        <v>6751</v>
      </c>
      <c r="J42" s="91">
        <v>1.2</v>
      </c>
      <c r="K42" s="91">
        <f>ROUND(I42*J42,2)</f>
        <v>8101.2</v>
      </c>
      <c r="L42" s="91">
        <f>ROUND(B42*K42,2)</f>
        <v>0</v>
      </c>
      <c r="M42" s="91"/>
      <c r="N42" s="9"/>
      <c r="O42" s="78"/>
    </row>
    <row r="43" spans="1:15" x14ac:dyDescent="0.2">
      <c r="A43" s="78"/>
      <c r="B43" s="78"/>
      <c r="C43" s="78">
        <v>2</v>
      </c>
      <c r="D43" s="78" t="s">
        <v>95</v>
      </c>
      <c r="E43" s="118">
        <v>5001</v>
      </c>
      <c r="F43" s="91">
        <v>0.96</v>
      </c>
      <c r="G43" s="91">
        <v>0.39</v>
      </c>
      <c r="H43" s="91">
        <f>E43*(F43+G43)</f>
        <v>6751.35</v>
      </c>
      <c r="I43" s="99">
        <f t="shared" si="3"/>
        <v>6751</v>
      </c>
      <c r="J43" s="91">
        <v>1.2</v>
      </c>
      <c r="K43" s="91">
        <f>ROUND(I43*J43,2)</f>
        <v>8101.2</v>
      </c>
      <c r="L43" s="91">
        <f t="shared" ref="L43:L44" si="6">ROUND(B43*K43,2)</f>
        <v>0</v>
      </c>
      <c r="M43" s="91"/>
      <c r="N43" s="9"/>
      <c r="O43" s="78"/>
    </row>
    <row r="44" spans="1:15" x14ac:dyDescent="0.2">
      <c r="A44" s="78"/>
      <c r="B44" s="78"/>
      <c r="C44" s="78">
        <v>2</v>
      </c>
      <c r="D44" s="78" t="s">
        <v>95</v>
      </c>
      <c r="E44" s="118">
        <v>5001</v>
      </c>
      <c r="F44" s="91">
        <v>0.96</v>
      </c>
      <c r="G44" s="91">
        <v>0.39</v>
      </c>
      <c r="H44" s="91">
        <f>E44*(F44+G44)</f>
        <v>6751.35</v>
      </c>
      <c r="I44" s="99">
        <f t="shared" si="3"/>
        <v>6751</v>
      </c>
      <c r="J44" s="91">
        <v>1.2</v>
      </c>
      <c r="K44" s="91">
        <f>ROUND(I44*J44,2)</f>
        <v>8101.2</v>
      </c>
      <c r="L44" s="91">
        <f t="shared" si="6"/>
        <v>0</v>
      </c>
      <c r="M44" s="91"/>
      <c r="N44" s="9"/>
      <c r="O44" s="78"/>
    </row>
    <row r="45" spans="1:15" s="2" customFormat="1" x14ac:dyDescent="0.2">
      <c r="A45" s="34" t="s">
        <v>96</v>
      </c>
      <c r="B45" s="34">
        <f>B42+B43+B44</f>
        <v>0</v>
      </c>
      <c r="C45" s="34"/>
      <c r="D45" s="34"/>
      <c r="E45" s="120"/>
      <c r="F45" s="93"/>
      <c r="G45" s="93"/>
      <c r="H45" s="93"/>
      <c r="I45" s="93"/>
      <c r="J45" s="93"/>
      <c r="K45" s="93"/>
      <c r="L45" s="93">
        <f>L42+L43+L44</f>
        <v>0</v>
      </c>
      <c r="M45" s="93"/>
      <c r="N45" s="35"/>
      <c r="O45" s="34"/>
    </row>
    <row r="46" spans="1:15" ht="25.5" x14ac:dyDescent="0.2">
      <c r="A46" s="48"/>
      <c r="B46" s="78"/>
      <c r="C46" s="78">
        <v>1</v>
      </c>
      <c r="D46" s="74" t="s">
        <v>124</v>
      </c>
      <c r="E46" s="118">
        <v>5001</v>
      </c>
      <c r="F46" s="91">
        <v>0.96</v>
      </c>
      <c r="G46" s="91">
        <v>0.31</v>
      </c>
      <c r="H46" s="91">
        <f>E46*(F46+G46)</f>
        <v>6351.27</v>
      </c>
      <c r="I46" s="99">
        <f t="shared" ref="I46:I47" si="7">ROUND(H46,0)</f>
        <v>6351</v>
      </c>
      <c r="J46" s="91">
        <v>1.2</v>
      </c>
      <c r="K46" s="91">
        <f>ROUND(I46*J46,2)</f>
        <v>7621.2</v>
      </c>
      <c r="L46" s="91">
        <f t="shared" ref="L46:L47" si="8">ROUND(B46*K46,2)</f>
        <v>0</v>
      </c>
      <c r="M46" s="91"/>
      <c r="N46" s="9"/>
      <c r="O46" s="78"/>
    </row>
    <row r="47" spans="1:15" ht="25.5" x14ac:dyDescent="0.2">
      <c r="A47" s="48"/>
      <c r="B47" s="78"/>
      <c r="C47" s="78">
        <v>1</v>
      </c>
      <c r="D47" s="74" t="s">
        <v>124</v>
      </c>
      <c r="E47" s="118">
        <v>5001</v>
      </c>
      <c r="F47" s="91">
        <v>0.96</v>
      </c>
      <c r="G47" s="91">
        <v>0.31</v>
      </c>
      <c r="H47" s="91">
        <f>E47*(F47+G47)</f>
        <v>6351.27</v>
      </c>
      <c r="I47" s="99">
        <f t="shared" si="7"/>
        <v>6351</v>
      </c>
      <c r="J47" s="91">
        <v>1.2</v>
      </c>
      <c r="K47" s="91">
        <f>ROUND(I47*J47,2)</f>
        <v>7621.2</v>
      </c>
      <c r="L47" s="91">
        <f t="shared" si="8"/>
        <v>0</v>
      </c>
      <c r="M47" s="91"/>
      <c r="N47" s="9"/>
      <c r="O47" s="78"/>
    </row>
    <row r="48" spans="1:15" s="2" customFormat="1" x14ac:dyDescent="0.2">
      <c r="A48" s="40" t="s">
        <v>102</v>
      </c>
      <c r="B48" s="34">
        <f>B46+B47</f>
        <v>0</v>
      </c>
      <c r="C48" s="34"/>
      <c r="D48" s="34"/>
      <c r="E48" s="120"/>
      <c r="F48" s="93"/>
      <c r="G48" s="93"/>
      <c r="H48" s="93"/>
      <c r="I48" s="93"/>
      <c r="J48" s="93"/>
      <c r="K48" s="93"/>
      <c r="L48" s="93">
        <f>L46+L47</f>
        <v>0</v>
      </c>
      <c r="M48" s="93"/>
      <c r="N48" s="35"/>
      <c r="O48" s="34"/>
    </row>
    <row r="49" spans="1:15" s="2" customFormat="1" x14ac:dyDescent="0.2">
      <c r="A49" s="34" t="s">
        <v>4</v>
      </c>
      <c r="B49" s="35">
        <f>B8+B10+B12+B15+B17+B19+B22+B39+B41+B45+B48</f>
        <v>0</v>
      </c>
      <c r="C49" s="34"/>
      <c r="D49" s="34"/>
      <c r="E49" s="120"/>
      <c r="F49" s="93"/>
      <c r="G49" s="93"/>
      <c r="H49" s="93"/>
      <c r="I49" s="93"/>
      <c r="J49" s="93"/>
      <c r="K49" s="93"/>
      <c r="L49" s="93">
        <f>L8+L10+L12+L15+L17+L19+L22+L39+L41+L45+L48</f>
        <v>0</v>
      </c>
      <c r="M49" s="93"/>
      <c r="N49" s="35"/>
      <c r="O49" s="34"/>
    </row>
    <row r="52" spans="1:15" x14ac:dyDescent="0.2">
      <c r="A52" s="16" t="s">
        <v>0</v>
      </c>
    </row>
    <row r="54" spans="1:15" x14ac:dyDescent="0.2">
      <c r="A54" s="2" t="s">
        <v>3</v>
      </c>
    </row>
  </sheetData>
  <mergeCells count="2">
    <mergeCell ref="E4:L4"/>
    <mergeCell ref="M4:O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zoomScale="90" zoomScaleNormal="90" workbookViewId="0">
      <selection activeCell="L50" sqref="L50"/>
    </sheetView>
  </sheetViews>
  <sheetFormatPr defaultColWidth="9.140625" defaultRowHeight="12.75" x14ac:dyDescent="0.2"/>
  <cols>
    <col min="1" max="1" width="17.28515625" style="1" customWidth="1"/>
    <col min="2" max="2" width="10.28515625" style="1" customWidth="1"/>
    <col min="3" max="3" width="9.140625" style="1"/>
    <col min="4" max="4" width="17.5703125" style="1" customWidth="1"/>
    <col min="5" max="5" width="8" style="1" customWidth="1"/>
    <col min="6" max="6" width="12.28515625" style="1" customWidth="1"/>
    <col min="7" max="7" width="9.140625" style="121"/>
    <col min="8" max="8" width="9.140625" style="1"/>
    <col min="9" max="9" width="7.5703125" style="1" customWidth="1"/>
    <col min="10" max="10" width="6.28515625" style="1" customWidth="1"/>
    <col min="11" max="11" width="11.28515625" style="1" customWidth="1"/>
    <col min="12" max="12" width="12.42578125" style="2" customWidth="1"/>
    <col min="13" max="13" width="5.85546875" style="1" customWidth="1"/>
    <col min="14" max="15" width="9.5703125" style="1" bestFit="1" customWidth="1"/>
    <col min="16" max="16" width="4.28515625" style="1" hidden="1" customWidth="1"/>
    <col min="17" max="17" width="7.7109375" style="1" hidden="1" customWidth="1"/>
    <col min="18" max="18" width="6" style="1" hidden="1" customWidth="1"/>
    <col min="19" max="16384" width="9.140625" style="1"/>
  </cols>
  <sheetData>
    <row r="2" spans="1:18" x14ac:dyDescent="0.2">
      <c r="A2" s="1" t="s">
        <v>80</v>
      </c>
      <c r="C2" s="2" t="s">
        <v>229</v>
      </c>
      <c r="E2" s="2"/>
      <c r="J2" s="87"/>
      <c r="K2" s="87"/>
      <c r="L2" s="87"/>
      <c r="M2" s="87"/>
      <c r="N2" s="87"/>
      <c r="O2" s="87"/>
      <c r="P2" s="87"/>
      <c r="Q2" s="87"/>
      <c r="R2" s="87"/>
    </row>
    <row r="3" spans="1:18" x14ac:dyDescent="0.2">
      <c r="C3" s="2"/>
      <c r="E3" s="87" t="s">
        <v>222</v>
      </c>
      <c r="F3" s="87"/>
      <c r="G3" s="128"/>
      <c r="H3" s="87"/>
      <c r="I3" s="87"/>
      <c r="J3" s="87"/>
      <c r="K3" s="87"/>
      <c r="L3" s="87"/>
      <c r="M3" s="87"/>
      <c r="N3" s="80"/>
      <c r="O3" s="80"/>
      <c r="P3" s="80"/>
      <c r="Q3" s="80"/>
      <c r="R3" s="80"/>
    </row>
    <row r="4" spans="1:18" x14ac:dyDescent="0.2">
      <c r="A4" s="156" t="s">
        <v>53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  <c r="P4" s="152" t="s">
        <v>91</v>
      </c>
      <c r="Q4" s="151"/>
      <c r="R4" s="151"/>
    </row>
    <row r="5" spans="1:18" ht="76.5" x14ac:dyDescent="0.2">
      <c r="A5" s="5" t="s">
        <v>8</v>
      </c>
      <c r="B5" s="18" t="s">
        <v>9</v>
      </c>
      <c r="C5" s="5" t="s">
        <v>81</v>
      </c>
      <c r="D5" s="5" t="s">
        <v>10</v>
      </c>
      <c r="E5" s="5" t="s">
        <v>11</v>
      </c>
      <c r="F5" s="18" t="s">
        <v>13</v>
      </c>
      <c r="G5" s="129" t="s">
        <v>14</v>
      </c>
      <c r="H5" s="18" t="s">
        <v>21</v>
      </c>
      <c r="I5" s="18" t="s">
        <v>22</v>
      </c>
      <c r="J5" s="18" t="s">
        <v>82</v>
      </c>
      <c r="K5" s="18" t="s">
        <v>63</v>
      </c>
      <c r="L5" s="3" t="s">
        <v>231</v>
      </c>
      <c r="M5" s="18" t="s">
        <v>83</v>
      </c>
      <c r="N5" s="18" t="s">
        <v>63</v>
      </c>
      <c r="O5" s="18" t="s">
        <v>15</v>
      </c>
      <c r="P5" s="5" t="s">
        <v>92</v>
      </c>
      <c r="Q5" s="5" t="s">
        <v>25</v>
      </c>
      <c r="R5" s="5" t="s">
        <v>93</v>
      </c>
    </row>
    <row r="6" spans="1:18" x14ac:dyDescent="0.2">
      <c r="A6" s="5"/>
      <c r="B6" s="5"/>
      <c r="C6" s="5"/>
      <c r="D6" s="5"/>
      <c r="E6" s="5"/>
      <c r="F6" s="5"/>
      <c r="G6" s="118"/>
      <c r="H6" s="5"/>
      <c r="I6" s="5"/>
      <c r="J6" s="5"/>
      <c r="K6" s="5"/>
      <c r="L6" s="7"/>
      <c r="M6" s="5"/>
      <c r="N6" s="5"/>
      <c r="O6" s="5"/>
      <c r="P6" s="5"/>
      <c r="Q6" s="5"/>
      <c r="R6" s="5"/>
    </row>
    <row r="7" spans="1:18" x14ac:dyDescent="0.2">
      <c r="A7" s="153" t="s">
        <v>88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5"/>
      <c r="P7" s="5"/>
      <c r="Q7" s="5"/>
      <c r="R7" s="5"/>
    </row>
    <row r="8" spans="1:18" x14ac:dyDescent="0.2">
      <c r="A8" s="5"/>
      <c r="B8" s="5" t="s">
        <v>73</v>
      </c>
      <c r="C8" s="10" t="s">
        <v>207</v>
      </c>
      <c r="D8" s="5" t="s">
        <v>138</v>
      </c>
      <c r="E8" s="5" t="s">
        <v>47</v>
      </c>
      <c r="F8" s="5"/>
      <c r="G8" s="118">
        <v>5764</v>
      </c>
      <c r="H8" s="91">
        <v>0.2</v>
      </c>
      <c r="I8" s="91">
        <v>0.1</v>
      </c>
      <c r="J8" s="91">
        <v>0.5</v>
      </c>
      <c r="K8" s="91">
        <f>G8*(1+H8+I8+J8)</f>
        <v>10375.200000000001</v>
      </c>
      <c r="L8" s="92">
        <f>ROUND(K8,0)</f>
        <v>10375</v>
      </c>
      <c r="M8" s="91">
        <v>1.1499999999999999</v>
      </c>
      <c r="N8" s="91">
        <f>ROUND(L8*M8,2)</f>
        <v>11931.25</v>
      </c>
      <c r="O8" s="91">
        <f>ROUND(F8*N8,2)</f>
        <v>0</v>
      </c>
      <c r="P8" s="5"/>
      <c r="Q8" s="9"/>
      <c r="R8" s="5"/>
    </row>
    <row r="9" spans="1:18" x14ac:dyDescent="0.2">
      <c r="A9" s="65"/>
      <c r="B9" s="5" t="s">
        <v>73</v>
      </c>
      <c r="C9" s="10" t="s">
        <v>139</v>
      </c>
      <c r="D9" s="5" t="s">
        <v>138</v>
      </c>
      <c r="E9" s="5" t="s">
        <v>47</v>
      </c>
      <c r="F9" s="5"/>
      <c r="G9" s="118">
        <v>5764</v>
      </c>
      <c r="H9" s="91">
        <v>0.2</v>
      </c>
      <c r="I9" s="91">
        <v>0.1</v>
      </c>
      <c r="J9" s="91">
        <v>0.5</v>
      </c>
      <c r="K9" s="91">
        <f>G9*(1+H9+I9+J9)</f>
        <v>10375.200000000001</v>
      </c>
      <c r="L9" s="92">
        <f t="shared" ref="L9:L15" si="0">ROUND(K9,0)</f>
        <v>10375</v>
      </c>
      <c r="M9" s="91">
        <v>1.1499999999999999</v>
      </c>
      <c r="N9" s="91">
        <f t="shared" ref="N9:N15" si="1">ROUND(L9*M9,2)</f>
        <v>11931.25</v>
      </c>
      <c r="O9" s="91">
        <f t="shared" ref="O9:O15" si="2">ROUND(F9*N9,2)</f>
        <v>0</v>
      </c>
      <c r="P9" s="5"/>
      <c r="Q9" s="9"/>
      <c r="R9" s="5"/>
    </row>
    <row r="10" spans="1:18" x14ac:dyDescent="0.2">
      <c r="A10" s="5"/>
      <c r="B10" s="5" t="s">
        <v>73</v>
      </c>
      <c r="C10" s="10" t="s">
        <v>163</v>
      </c>
      <c r="D10" s="5" t="s">
        <v>145</v>
      </c>
      <c r="E10" s="5" t="s">
        <v>46</v>
      </c>
      <c r="F10" s="5"/>
      <c r="G10" s="118">
        <v>5764</v>
      </c>
      <c r="H10" s="91">
        <v>0.2</v>
      </c>
      <c r="I10" s="91">
        <v>0.1</v>
      </c>
      <c r="J10" s="91">
        <v>0.3</v>
      </c>
      <c r="K10" s="91">
        <f>G10*(1+H10+I10+J10)</f>
        <v>9222.4</v>
      </c>
      <c r="L10" s="92">
        <f t="shared" si="0"/>
        <v>9222</v>
      </c>
      <c r="M10" s="91">
        <v>1.1499999999999999</v>
      </c>
      <c r="N10" s="91">
        <f t="shared" si="1"/>
        <v>10605.3</v>
      </c>
      <c r="O10" s="91">
        <f t="shared" si="2"/>
        <v>0</v>
      </c>
      <c r="P10" s="5"/>
      <c r="Q10" s="9"/>
      <c r="R10" s="5"/>
    </row>
    <row r="11" spans="1:18" x14ac:dyDescent="0.2">
      <c r="A11" s="5"/>
      <c r="B11" s="5" t="s">
        <v>73</v>
      </c>
      <c r="C11" s="10" t="s">
        <v>208</v>
      </c>
      <c r="D11" s="5" t="s">
        <v>146</v>
      </c>
      <c r="E11" s="5" t="s">
        <v>46</v>
      </c>
      <c r="F11" s="5"/>
      <c r="G11" s="118">
        <v>5764</v>
      </c>
      <c r="H11" s="91">
        <v>0.2</v>
      </c>
      <c r="I11" s="91">
        <v>0.1</v>
      </c>
      <c r="J11" s="91">
        <v>0.3</v>
      </c>
      <c r="K11" s="91">
        <f>G11*(1+H11+I11+J11)</f>
        <v>9222.4</v>
      </c>
      <c r="L11" s="92">
        <f t="shared" si="0"/>
        <v>9222</v>
      </c>
      <c r="M11" s="97">
        <v>1.1499999999999999</v>
      </c>
      <c r="N11" s="91">
        <f t="shared" si="1"/>
        <v>10605.3</v>
      </c>
      <c r="O11" s="91">
        <f t="shared" si="2"/>
        <v>0</v>
      </c>
      <c r="P11" s="5"/>
      <c r="Q11" s="9"/>
      <c r="R11" s="5"/>
    </row>
    <row r="12" spans="1:18" x14ac:dyDescent="0.2">
      <c r="A12" s="5"/>
      <c r="B12" s="5" t="s">
        <v>73</v>
      </c>
      <c r="C12" s="10" t="s">
        <v>139</v>
      </c>
      <c r="D12" s="5" t="s">
        <v>147</v>
      </c>
      <c r="E12" s="5" t="s">
        <v>46</v>
      </c>
      <c r="F12" s="5"/>
      <c r="G12" s="118">
        <v>5764</v>
      </c>
      <c r="H12" s="91">
        <v>0.1</v>
      </c>
      <c r="I12" s="91">
        <v>0.1</v>
      </c>
      <c r="J12" s="91">
        <v>0.3</v>
      </c>
      <c r="K12" s="91">
        <f>G12*(1+H12+I12+J12)</f>
        <v>8646.0000000000018</v>
      </c>
      <c r="L12" s="92">
        <f t="shared" si="0"/>
        <v>8646</v>
      </c>
      <c r="M12" s="97">
        <v>1.1499999999999999</v>
      </c>
      <c r="N12" s="91">
        <f t="shared" si="1"/>
        <v>9942.9</v>
      </c>
      <c r="O12" s="91">
        <f t="shared" si="2"/>
        <v>0</v>
      </c>
      <c r="P12" s="5"/>
      <c r="Q12" s="9"/>
      <c r="R12" s="5"/>
    </row>
    <row r="13" spans="1:18" s="2" customFormat="1" x14ac:dyDescent="0.2">
      <c r="A13" s="34" t="s">
        <v>130</v>
      </c>
      <c r="B13" s="34"/>
      <c r="C13" s="34"/>
      <c r="D13" s="34" t="s">
        <v>129</v>
      </c>
      <c r="E13" s="34"/>
      <c r="F13" s="34">
        <f>SUM(F8:F12)</f>
        <v>0</v>
      </c>
      <c r="G13" s="120"/>
      <c r="H13" s="93"/>
      <c r="I13" s="93"/>
      <c r="J13" s="93"/>
      <c r="K13" s="93"/>
      <c r="L13" s="93"/>
      <c r="M13" s="93"/>
      <c r="N13" s="93"/>
      <c r="O13" s="93">
        <f>SUM(O8:R12)</f>
        <v>0</v>
      </c>
      <c r="P13" s="35"/>
      <c r="Q13" s="35"/>
      <c r="R13" s="35"/>
    </row>
    <row r="14" spans="1:18" s="2" customFormat="1" x14ac:dyDescent="0.2">
      <c r="A14" s="5"/>
      <c r="B14" s="5" t="s">
        <v>73</v>
      </c>
      <c r="C14" s="10" t="s">
        <v>209</v>
      </c>
      <c r="D14" s="5" t="s">
        <v>94</v>
      </c>
      <c r="E14" s="5" t="s">
        <v>46</v>
      </c>
      <c r="F14" s="5"/>
      <c r="G14" s="118">
        <v>5764</v>
      </c>
      <c r="H14" s="91">
        <v>0.2</v>
      </c>
      <c r="I14" s="91">
        <v>0.02</v>
      </c>
      <c r="J14" s="91">
        <v>0.3</v>
      </c>
      <c r="K14" s="91">
        <f>G14*(1+H14+I14+J14)</f>
        <v>8761.2800000000007</v>
      </c>
      <c r="L14" s="92">
        <f t="shared" si="0"/>
        <v>8761</v>
      </c>
      <c r="M14" s="91">
        <v>1.1499999999999999</v>
      </c>
      <c r="N14" s="91">
        <f t="shared" si="1"/>
        <v>10075.15</v>
      </c>
      <c r="O14" s="91">
        <f t="shared" si="2"/>
        <v>0</v>
      </c>
      <c r="P14" s="5"/>
      <c r="Q14" s="9"/>
      <c r="R14" s="5"/>
    </row>
    <row r="15" spans="1:18" s="2" customFormat="1" x14ac:dyDescent="0.2">
      <c r="A15" s="5"/>
      <c r="B15" s="5" t="s">
        <v>73</v>
      </c>
      <c r="C15" s="10" t="s">
        <v>148</v>
      </c>
      <c r="D15" s="5" t="s">
        <v>94</v>
      </c>
      <c r="E15" s="5" t="s">
        <v>46</v>
      </c>
      <c r="F15" s="5"/>
      <c r="G15" s="118">
        <v>5764</v>
      </c>
      <c r="H15" s="91">
        <v>0.2</v>
      </c>
      <c r="I15" s="91">
        <v>0.02</v>
      </c>
      <c r="J15" s="91">
        <v>0.3</v>
      </c>
      <c r="K15" s="91">
        <f>G15*(1+H15+I15+J15)</f>
        <v>8761.2800000000007</v>
      </c>
      <c r="L15" s="92">
        <f t="shared" si="0"/>
        <v>8761</v>
      </c>
      <c r="M15" s="91">
        <v>1.1499999999999999</v>
      </c>
      <c r="N15" s="91">
        <f t="shared" si="1"/>
        <v>10075.15</v>
      </c>
      <c r="O15" s="91">
        <f t="shared" si="2"/>
        <v>0</v>
      </c>
      <c r="P15" s="5"/>
      <c r="Q15" s="9"/>
      <c r="R15" s="5"/>
    </row>
    <row r="16" spans="1:18" x14ac:dyDescent="0.2">
      <c r="A16" s="34" t="s">
        <v>130</v>
      </c>
      <c r="B16" s="36"/>
      <c r="C16" s="36"/>
      <c r="D16" s="34" t="s">
        <v>135</v>
      </c>
      <c r="E16" s="36"/>
      <c r="F16" s="34">
        <f>SUM(F14:F15)</f>
        <v>0</v>
      </c>
      <c r="G16" s="119"/>
      <c r="H16" s="98"/>
      <c r="I16" s="98"/>
      <c r="J16" s="98"/>
      <c r="K16" s="93"/>
      <c r="L16" s="93"/>
      <c r="M16" s="98"/>
      <c r="N16" s="98"/>
      <c r="O16" s="93">
        <f>SUM(O14:O15)</f>
        <v>0</v>
      </c>
      <c r="P16" s="35"/>
      <c r="Q16" s="35"/>
      <c r="R16" s="35"/>
    </row>
    <row r="17" spans="1:18" hidden="1" x14ac:dyDescent="0.2">
      <c r="A17" s="5"/>
      <c r="B17" s="5"/>
      <c r="C17" s="5"/>
      <c r="D17" s="8"/>
      <c r="E17" s="5"/>
      <c r="F17" s="5"/>
      <c r="G17" s="118"/>
      <c r="H17" s="91"/>
      <c r="I17" s="91"/>
      <c r="J17" s="91"/>
      <c r="K17" s="91">
        <f>G17*(1+H17+I17+J17)</f>
        <v>0</v>
      </c>
      <c r="L17" s="92"/>
      <c r="M17" s="91"/>
      <c r="N17" s="91">
        <f>L17*M17</f>
        <v>0</v>
      </c>
      <c r="O17" s="91">
        <f>F17*N17</f>
        <v>0</v>
      </c>
      <c r="P17" s="5"/>
      <c r="Q17" s="9"/>
      <c r="R17" s="5"/>
    </row>
    <row r="18" spans="1:18" hidden="1" x14ac:dyDescent="0.2">
      <c r="A18" s="5"/>
      <c r="B18" s="5"/>
      <c r="C18" s="5"/>
      <c r="D18" s="8"/>
      <c r="E18" s="5"/>
      <c r="F18" s="5"/>
      <c r="G18" s="118"/>
      <c r="H18" s="91"/>
      <c r="I18" s="91"/>
      <c r="J18" s="91"/>
      <c r="K18" s="91"/>
      <c r="L18" s="92"/>
      <c r="M18" s="91"/>
      <c r="N18" s="91"/>
      <c r="O18" s="91"/>
      <c r="P18" s="5"/>
      <c r="Q18" s="9"/>
      <c r="R18" s="5"/>
    </row>
    <row r="19" spans="1:18" x14ac:dyDescent="0.2">
      <c r="A19" s="5"/>
      <c r="B19" s="5" t="s">
        <v>84</v>
      </c>
      <c r="C19" s="5" t="s">
        <v>206</v>
      </c>
      <c r="D19" s="5" t="s">
        <v>128</v>
      </c>
      <c r="E19" s="5" t="s">
        <v>46</v>
      </c>
      <c r="F19" s="5"/>
      <c r="G19" s="118">
        <v>5764</v>
      </c>
      <c r="H19" s="91">
        <v>0.2</v>
      </c>
      <c r="I19" s="91">
        <v>0</v>
      </c>
      <c r="J19" s="91">
        <v>0.3</v>
      </c>
      <c r="K19" s="91">
        <f>G19*(1+H19+I19+J19)</f>
        <v>8646</v>
      </c>
      <c r="L19" s="92">
        <f t="shared" ref="L19:L20" si="3">ROUND(K19,0)</f>
        <v>8646</v>
      </c>
      <c r="M19" s="97">
        <v>1.1499999999999999</v>
      </c>
      <c r="N19" s="91">
        <f t="shared" ref="N19:N20" si="4">ROUND(L19*M19,2)</f>
        <v>9942.9</v>
      </c>
      <c r="O19" s="91">
        <f t="shared" ref="O19:O20" si="5">ROUND(F19*N19,2)</f>
        <v>0</v>
      </c>
      <c r="P19" s="5"/>
      <c r="Q19" s="9"/>
      <c r="R19" s="5"/>
    </row>
    <row r="20" spans="1:18" x14ac:dyDescent="0.2">
      <c r="A20" s="5"/>
      <c r="B20" s="5" t="s">
        <v>84</v>
      </c>
      <c r="C20" s="5" t="s">
        <v>148</v>
      </c>
      <c r="D20" s="5" t="s">
        <v>128</v>
      </c>
      <c r="E20" s="5"/>
      <c r="F20" s="5"/>
      <c r="G20" s="118">
        <v>5764</v>
      </c>
      <c r="H20" s="91">
        <v>0.2</v>
      </c>
      <c r="I20" s="91">
        <v>0</v>
      </c>
      <c r="J20" s="91">
        <v>0.3</v>
      </c>
      <c r="K20" s="91">
        <f>G20*(1+H20+I20+J20)</f>
        <v>8646</v>
      </c>
      <c r="L20" s="92">
        <f t="shared" si="3"/>
        <v>8646</v>
      </c>
      <c r="M20" s="97">
        <v>1.1499999999999999</v>
      </c>
      <c r="N20" s="91">
        <f t="shared" si="4"/>
        <v>9942.9</v>
      </c>
      <c r="O20" s="91">
        <f t="shared" si="5"/>
        <v>0</v>
      </c>
      <c r="P20" s="5"/>
      <c r="Q20" s="9"/>
      <c r="R20" s="5"/>
    </row>
    <row r="21" spans="1:18" x14ac:dyDescent="0.2">
      <c r="A21" s="6" t="s">
        <v>130</v>
      </c>
      <c r="B21" s="6"/>
      <c r="C21" s="6"/>
      <c r="D21" s="25" t="s">
        <v>128</v>
      </c>
      <c r="E21" s="6"/>
      <c r="F21" s="50">
        <f>SUM(F19:F20)</f>
        <v>0</v>
      </c>
      <c r="G21" s="130"/>
      <c r="H21" s="94"/>
      <c r="I21" s="94"/>
      <c r="J21" s="94"/>
      <c r="K21" s="94"/>
      <c r="L21" s="95"/>
      <c r="M21" s="94"/>
      <c r="N21" s="94"/>
      <c r="O21" s="95">
        <f>SUM(O19:O20)</f>
        <v>0</v>
      </c>
      <c r="P21" s="6"/>
      <c r="Q21" s="49"/>
      <c r="R21" s="6"/>
    </row>
    <row r="22" spans="1:18" x14ac:dyDescent="0.2">
      <c r="A22" s="5"/>
      <c r="B22" s="5" t="s">
        <v>84</v>
      </c>
      <c r="C22" s="5" t="s">
        <v>162</v>
      </c>
      <c r="D22" s="5" t="s">
        <v>127</v>
      </c>
      <c r="E22" s="5" t="s">
        <v>46</v>
      </c>
      <c r="F22" s="5"/>
      <c r="G22" s="118">
        <v>5764</v>
      </c>
      <c r="H22" s="91">
        <v>0.1</v>
      </c>
      <c r="I22" s="91">
        <v>0</v>
      </c>
      <c r="J22" s="91">
        <v>0.3</v>
      </c>
      <c r="K22" s="91">
        <f>G22*(1+H22+I22+J22)</f>
        <v>8069.6</v>
      </c>
      <c r="L22" s="92">
        <f t="shared" ref="L22:L25" si="6">ROUND(K22,0)</f>
        <v>8070</v>
      </c>
      <c r="M22" s="97">
        <v>1.1499999999999999</v>
      </c>
      <c r="N22" s="91">
        <f t="shared" ref="N22:N25" si="7">ROUND(L22*M22,2)</f>
        <v>9280.5</v>
      </c>
      <c r="O22" s="91">
        <f t="shared" ref="O22:O25" si="8">ROUND(F22*N22,2)</f>
        <v>0</v>
      </c>
      <c r="P22" s="5"/>
      <c r="Q22" s="9"/>
      <c r="R22" s="5"/>
    </row>
    <row r="23" spans="1:18" x14ac:dyDescent="0.2">
      <c r="A23" s="5"/>
      <c r="B23" s="5" t="s">
        <v>84</v>
      </c>
      <c r="C23" s="5" t="s">
        <v>202</v>
      </c>
      <c r="D23" s="5" t="s">
        <v>90</v>
      </c>
      <c r="E23" s="5" t="s">
        <v>74</v>
      </c>
      <c r="F23" s="5"/>
      <c r="G23" s="118">
        <v>5764</v>
      </c>
      <c r="H23" s="91">
        <v>0.2</v>
      </c>
      <c r="I23" s="91">
        <v>0</v>
      </c>
      <c r="J23" s="91">
        <v>0.2</v>
      </c>
      <c r="K23" s="96">
        <f>G23*(1+H23+I23+J23)</f>
        <v>8069.5999999999995</v>
      </c>
      <c r="L23" s="92">
        <f t="shared" si="6"/>
        <v>8070</v>
      </c>
      <c r="M23" s="131">
        <v>1.1499999999999999</v>
      </c>
      <c r="N23" s="91">
        <f t="shared" si="7"/>
        <v>9280.5</v>
      </c>
      <c r="O23" s="91">
        <f t="shared" si="8"/>
        <v>0</v>
      </c>
      <c r="P23" s="5"/>
      <c r="Q23" s="9"/>
      <c r="R23" s="5"/>
    </row>
    <row r="24" spans="1:18" x14ac:dyDescent="0.2">
      <c r="A24" s="5"/>
      <c r="B24" s="5" t="s">
        <v>84</v>
      </c>
      <c r="C24" s="5" t="s">
        <v>205</v>
      </c>
      <c r="D24" s="5" t="s">
        <v>90</v>
      </c>
      <c r="E24" s="5" t="s">
        <v>74</v>
      </c>
      <c r="F24" s="5"/>
      <c r="G24" s="118">
        <v>5764</v>
      </c>
      <c r="H24" s="91">
        <v>0.2</v>
      </c>
      <c r="I24" s="91">
        <v>0</v>
      </c>
      <c r="J24" s="91">
        <v>0.2</v>
      </c>
      <c r="K24" s="91">
        <f>G24*(1+H24+I24+J24)</f>
        <v>8069.5999999999995</v>
      </c>
      <c r="L24" s="92">
        <f t="shared" si="6"/>
        <v>8070</v>
      </c>
      <c r="M24" s="97">
        <v>1.1499999999999999</v>
      </c>
      <c r="N24" s="91">
        <f t="shared" si="7"/>
        <v>9280.5</v>
      </c>
      <c r="O24" s="91">
        <f t="shared" si="8"/>
        <v>0</v>
      </c>
      <c r="P24" s="5"/>
      <c r="Q24" s="9"/>
      <c r="R24" s="5"/>
    </row>
    <row r="25" spans="1:18" x14ac:dyDescent="0.2">
      <c r="A25" s="5"/>
      <c r="B25" s="5" t="s">
        <v>84</v>
      </c>
      <c r="C25" s="10" t="s">
        <v>139</v>
      </c>
      <c r="D25" s="5" t="s">
        <v>90</v>
      </c>
      <c r="E25" s="5" t="s">
        <v>46</v>
      </c>
      <c r="F25" s="5"/>
      <c r="G25" s="118">
        <v>5764</v>
      </c>
      <c r="H25" s="91">
        <v>0.1</v>
      </c>
      <c r="I25" s="91">
        <v>0</v>
      </c>
      <c r="J25" s="91">
        <v>0.3</v>
      </c>
      <c r="K25" s="91">
        <f>G25*(1+H25+I25+J25)</f>
        <v>8069.6</v>
      </c>
      <c r="L25" s="92">
        <f t="shared" si="6"/>
        <v>8070</v>
      </c>
      <c r="M25" s="97">
        <v>1.1499999999999999</v>
      </c>
      <c r="N25" s="91">
        <f t="shared" si="7"/>
        <v>9280.5</v>
      </c>
      <c r="O25" s="91">
        <f t="shared" si="8"/>
        <v>0</v>
      </c>
      <c r="P25" s="5"/>
      <c r="Q25" s="9"/>
      <c r="R25" s="5"/>
    </row>
    <row r="26" spans="1:18" x14ac:dyDescent="0.2">
      <c r="A26" s="34" t="s">
        <v>130</v>
      </c>
      <c r="B26" s="36"/>
      <c r="C26" s="34"/>
      <c r="D26" s="34" t="s">
        <v>90</v>
      </c>
      <c r="E26" s="34"/>
      <c r="F26" s="34">
        <f>SUM(F22:F25)</f>
        <v>0</v>
      </c>
      <c r="G26" s="120"/>
      <c r="H26" s="93"/>
      <c r="I26" s="93"/>
      <c r="J26" s="93"/>
      <c r="K26" s="93"/>
      <c r="L26" s="93"/>
      <c r="M26" s="93"/>
      <c r="N26" s="93"/>
      <c r="O26" s="93">
        <f>SUM(O22:O25)</f>
        <v>0</v>
      </c>
      <c r="P26" s="35"/>
      <c r="Q26" s="35"/>
      <c r="R26" s="35"/>
    </row>
    <row r="27" spans="1:18" s="2" customFormat="1" hidden="1" x14ac:dyDescent="0.2">
      <c r="A27" s="48"/>
      <c r="B27" s="5" t="s">
        <v>84</v>
      </c>
      <c r="C27" s="5"/>
      <c r="D27" s="8" t="s">
        <v>85</v>
      </c>
      <c r="E27" s="5" t="s">
        <v>46</v>
      </c>
      <c r="F27" s="5">
        <v>0.75</v>
      </c>
      <c r="G27" s="118">
        <v>4611</v>
      </c>
      <c r="H27" s="91">
        <v>0.2</v>
      </c>
      <c r="I27" s="91">
        <v>0</v>
      </c>
      <c r="J27" s="91">
        <v>0.3</v>
      </c>
      <c r="K27" s="91">
        <f>G27*(1+H27+I27+J27)</f>
        <v>6916.5</v>
      </c>
      <c r="L27" s="92">
        <f>ROUND(K27,2)</f>
        <v>6916.5</v>
      </c>
      <c r="M27" s="91">
        <v>1.1499999999999999</v>
      </c>
      <c r="N27" s="91">
        <f>L27*M27</f>
        <v>7953.9749999999995</v>
      </c>
      <c r="O27" s="91">
        <f>F27*N27</f>
        <v>5965.4812499999998</v>
      </c>
      <c r="P27" s="5"/>
      <c r="Q27" s="9"/>
      <c r="R27" s="5"/>
    </row>
    <row r="28" spans="1:18" hidden="1" x14ac:dyDescent="0.2">
      <c r="A28" s="34" t="s">
        <v>130</v>
      </c>
      <c r="B28" s="34"/>
      <c r="C28" s="34"/>
      <c r="D28" s="34" t="s">
        <v>136</v>
      </c>
      <c r="E28" s="34"/>
      <c r="F28" s="34">
        <f>SUM(F27:F27)</f>
        <v>0.75</v>
      </c>
      <c r="G28" s="120"/>
      <c r="H28" s="93"/>
      <c r="I28" s="93"/>
      <c r="J28" s="93"/>
      <c r="K28" s="93"/>
      <c r="L28" s="93"/>
      <c r="M28" s="93"/>
      <c r="N28" s="93"/>
      <c r="O28" s="93">
        <f>SUM(O27:O27)</f>
        <v>5965.4812499999998</v>
      </c>
      <c r="P28" s="34"/>
      <c r="Q28" s="37"/>
      <c r="R28" s="34"/>
    </row>
    <row r="29" spans="1:18" s="2" customFormat="1" x14ac:dyDescent="0.2">
      <c r="A29" s="65"/>
      <c r="B29" s="5"/>
      <c r="C29" s="5"/>
      <c r="D29" s="5" t="s">
        <v>86</v>
      </c>
      <c r="E29" s="5">
        <v>0</v>
      </c>
      <c r="F29" s="5"/>
      <c r="G29" s="118">
        <v>5764</v>
      </c>
      <c r="H29" s="91">
        <v>0.2</v>
      </c>
      <c r="I29" s="91">
        <v>0</v>
      </c>
      <c r="J29" s="91">
        <v>0</v>
      </c>
      <c r="K29" s="91">
        <f t="shared" ref="K29:K34" si="9">G29*(1+H29+I29+J29)</f>
        <v>6916.8</v>
      </c>
      <c r="L29" s="92">
        <f t="shared" ref="L29:L31" si="10">ROUND(K29,0)</f>
        <v>6917</v>
      </c>
      <c r="M29" s="91">
        <v>1.1499999999999999</v>
      </c>
      <c r="N29" s="91">
        <f t="shared" ref="N29:N31" si="11">ROUND(L29*M29,2)</f>
        <v>7954.55</v>
      </c>
      <c r="O29" s="91">
        <f t="shared" ref="O29:O31" si="12">ROUND(F29*N29,2)</f>
        <v>0</v>
      </c>
      <c r="P29" s="5"/>
      <c r="Q29" s="9"/>
      <c r="R29" s="5"/>
    </row>
    <row r="30" spans="1:18" s="2" customFormat="1" x14ac:dyDescent="0.2">
      <c r="A30" s="5"/>
      <c r="B30" s="5"/>
      <c r="C30" s="5"/>
      <c r="D30" s="5" t="s">
        <v>86</v>
      </c>
      <c r="E30" s="5">
        <v>0</v>
      </c>
      <c r="F30" s="5"/>
      <c r="G30" s="118">
        <v>5764</v>
      </c>
      <c r="H30" s="91">
        <v>0.2</v>
      </c>
      <c r="I30" s="91">
        <v>0</v>
      </c>
      <c r="J30" s="91">
        <v>0</v>
      </c>
      <c r="K30" s="91">
        <f t="shared" si="9"/>
        <v>6916.8</v>
      </c>
      <c r="L30" s="92">
        <f t="shared" si="10"/>
        <v>6917</v>
      </c>
      <c r="M30" s="91">
        <v>1.1499999999999999</v>
      </c>
      <c r="N30" s="91">
        <f t="shared" si="11"/>
        <v>7954.55</v>
      </c>
      <c r="O30" s="91">
        <f t="shared" si="12"/>
        <v>0</v>
      </c>
      <c r="P30" s="5"/>
      <c r="Q30" s="9"/>
      <c r="R30" s="5"/>
    </row>
    <row r="31" spans="1:18" x14ac:dyDescent="0.2">
      <c r="A31" s="5"/>
      <c r="B31" s="5"/>
      <c r="C31" s="5"/>
      <c r="D31" s="5" t="s">
        <v>86</v>
      </c>
      <c r="E31" s="5">
        <v>0</v>
      </c>
      <c r="F31" s="5"/>
      <c r="G31" s="118">
        <v>5764</v>
      </c>
      <c r="H31" s="91">
        <v>0.2</v>
      </c>
      <c r="I31" s="91">
        <v>0</v>
      </c>
      <c r="J31" s="91">
        <v>0</v>
      </c>
      <c r="K31" s="91">
        <f t="shared" si="9"/>
        <v>6916.8</v>
      </c>
      <c r="L31" s="92">
        <f t="shared" si="10"/>
        <v>6917</v>
      </c>
      <c r="M31" s="91">
        <v>1.1499999999999999</v>
      </c>
      <c r="N31" s="91">
        <f t="shared" si="11"/>
        <v>7954.55</v>
      </c>
      <c r="O31" s="91">
        <f t="shared" si="12"/>
        <v>0</v>
      </c>
      <c r="P31" s="5"/>
      <c r="Q31" s="9"/>
      <c r="R31" s="5"/>
    </row>
    <row r="32" spans="1:18" hidden="1" x14ac:dyDescent="0.2">
      <c r="A32" s="5"/>
      <c r="B32" s="5"/>
      <c r="C32" s="5"/>
      <c r="D32" s="5" t="s">
        <v>86</v>
      </c>
      <c r="E32" s="5">
        <v>0</v>
      </c>
      <c r="F32" s="5">
        <f>SUM(F29:F31)</f>
        <v>0</v>
      </c>
      <c r="G32" s="118">
        <v>4611</v>
      </c>
      <c r="H32" s="91">
        <v>0.2</v>
      </c>
      <c r="I32" s="91">
        <v>0</v>
      </c>
      <c r="J32" s="91">
        <v>0</v>
      </c>
      <c r="K32" s="91">
        <f t="shared" si="9"/>
        <v>5533.2</v>
      </c>
      <c r="L32" s="92">
        <v>5533</v>
      </c>
      <c r="M32" s="91">
        <v>1.1499999999999999</v>
      </c>
      <c r="N32" s="93"/>
      <c r="O32" s="91">
        <f t="shared" ref="O32:O35" si="13">F32*N32</f>
        <v>0</v>
      </c>
      <c r="P32" s="5">
        <v>14</v>
      </c>
      <c r="Q32" s="9"/>
      <c r="R32" s="5"/>
    </row>
    <row r="33" spans="1:18" hidden="1" x14ac:dyDescent="0.2">
      <c r="A33" s="5"/>
      <c r="B33" s="5"/>
      <c r="C33" s="5"/>
      <c r="D33" s="5" t="s">
        <v>86</v>
      </c>
      <c r="E33" s="5">
        <v>0</v>
      </c>
      <c r="F33" s="5"/>
      <c r="G33" s="118">
        <v>4611</v>
      </c>
      <c r="H33" s="91">
        <v>0.2</v>
      </c>
      <c r="I33" s="91">
        <v>0</v>
      </c>
      <c r="J33" s="91">
        <v>0</v>
      </c>
      <c r="K33" s="91">
        <f t="shared" si="9"/>
        <v>5533.2</v>
      </c>
      <c r="L33" s="92">
        <v>5533</v>
      </c>
      <c r="M33" s="91">
        <v>1.1499999999999999</v>
      </c>
      <c r="N33" s="93"/>
      <c r="O33" s="91">
        <f t="shared" si="13"/>
        <v>0</v>
      </c>
      <c r="P33" s="5">
        <v>15</v>
      </c>
      <c r="Q33" s="9"/>
      <c r="R33" s="5"/>
    </row>
    <row r="34" spans="1:18" hidden="1" x14ac:dyDescent="0.2">
      <c r="A34" s="5" t="s">
        <v>67</v>
      </c>
      <c r="B34" s="5"/>
      <c r="C34" s="8"/>
      <c r="D34" s="5" t="s">
        <v>86</v>
      </c>
      <c r="E34" s="5">
        <v>0</v>
      </c>
      <c r="F34" s="5"/>
      <c r="G34" s="118">
        <v>4611</v>
      </c>
      <c r="H34" s="91">
        <v>0.1</v>
      </c>
      <c r="I34" s="91">
        <v>0</v>
      </c>
      <c r="J34" s="91">
        <v>0</v>
      </c>
      <c r="K34" s="91">
        <f t="shared" si="9"/>
        <v>5072.1000000000004</v>
      </c>
      <c r="L34" s="92"/>
      <c r="M34" s="91">
        <v>1.2</v>
      </c>
      <c r="N34" s="93"/>
      <c r="O34" s="91">
        <f t="shared" si="13"/>
        <v>0</v>
      </c>
      <c r="P34" s="5">
        <v>12</v>
      </c>
      <c r="Q34" s="9"/>
      <c r="R34" s="5"/>
    </row>
    <row r="35" spans="1:18" hidden="1" x14ac:dyDescent="0.2">
      <c r="A35" s="5"/>
      <c r="B35" s="5"/>
      <c r="C35" s="5"/>
      <c r="D35" s="5"/>
      <c r="E35" s="5"/>
      <c r="F35" s="5"/>
      <c r="G35" s="118"/>
      <c r="H35" s="91"/>
      <c r="I35" s="91"/>
      <c r="J35" s="91"/>
      <c r="K35" s="91"/>
      <c r="L35" s="92"/>
      <c r="M35" s="91"/>
      <c r="N35" s="93"/>
      <c r="O35" s="91">
        <f t="shared" si="13"/>
        <v>0</v>
      </c>
      <c r="P35" s="5"/>
      <c r="Q35" s="9"/>
      <c r="R35" s="5"/>
    </row>
    <row r="36" spans="1:18" x14ac:dyDescent="0.2">
      <c r="A36" s="34" t="s">
        <v>87</v>
      </c>
      <c r="B36" s="34"/>
      <c r="C36" s="34"/>
      <c r="D36" s="34" t="s">
        <v>86</v>
      </c>
      <c r="E36" s="34"/>
      <c r="F36" s="34">
        <f>SUM(F32)</f>
        <v>0</v>
      </c>
      <c r="G36" s="120"/>
      <c r="H36" s="93"/>
      <c r="I36" s="93"/>
      <c r="J36" s="93"/>
      <c r="K36" s="93"/>
      <c r="L36" s="93"/>
      <c r="M36" s="93"/>
      <c r="N36" s="93"/>
      <c r="O36" s="93">
        <f>O29+O30+O31</f>
        <v>0</v>
      </c>
      <c r="P36" s="35"/>
      <c r="Q36" s="35"/>
      <c r="R36" s="35"/>
    </row>
    <row r="37" spans="1:18" s="2" customFormat="1" x14ac:dyDescent="0.2">
      <c r="A37" s="34" t="s">
        <v>89</v>
      </c>
      <c r="B37" s="34"/>
      <c r="C37" s="34"/>
      <c r="D37" s="34"/>
      <c r="E37" s="34"/>
      <c r="F37" s="34">
        <f>F13+F16+F21+F26+F36</f>
        <v>0</v>
      </c>
      <c r="G37" s="120"/>
      <c r="H37" s="93"/>
      <c r="I37" s="93"/>
      <c r="J37" s="93"/>
      <c r="K37" s="93"/>
      <c r="L37" s="93"/>
      <c r="M37" s="93"/>
      <c r="N37" s="93"/>
      <c r="O37" s="93">
        <f>SUM(O13,O16,O21,O26,O36)</f>
        <v>0</v>
      </c>
      <c r="P37" s="34"/>
      <c r="Q37" s="35"/>
      <c r="R37" s="34"/>
    </row>
    <row r="38" spans="1:18" s="2" customFormat="1" x14ac:dyDescent="0.2">
      <c r="A38" s="1"/>
      <c r="B38" s="1"/>
      <c r="C38" s="1"/>
      <c r="D38" s="1"/>
      <c r="E38" s="1"/>
      <c r="F38" s="1"/>
      <c r="G38" s="121"/>
      <c r="H38" s="1"/>
      <c r="I38" s="1"/>
      <c r="J38" s="1"/>
      <c r="K38" s="1"/>
      <c r="M38" s="1"/>
      <c r="N38" s="1"/>
      <c r="O38" s="46"/>
      <c r="P38" s="1"/>
      <c r="Q38" s="1"/>
      <c r="R38" s="1"/>
    </row>
    <row r="40" spans="1:18" x14ac:dyDescent="0.2">
      <c r="A40" s="16" t="s">
        <v>0</v>
      </c>
    </row>
    <row r="41" spans="1:18" x14ac:dyDescent="0.2">
      <c r="A41" s="2"/>
    </row>
    <row r="42" spans="1:18" x14ac:dyDescent="0.2">
      <c r="A42" s="2" t="s">
        <v>3</v>
      </c>
    </row>
  </sheetData>
  <mergeCells count="3">
    <mergeCell ref="P4:R4"/>
    <mergeCell ref="A7:O7"/>
    <mergeCell ref="A4:O4"/>
  </mergeCells>
  <phoneticPr fontId="1" type="noConversion"/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Расшифровка ПП</vt:lpstr>
      <vt:lpstr>АП</vt:lpstr>
      <vt:lpstr>ОП</vt:lpstr>
      <vt:lpstr>УВП</vt:lpstr>
      <vt:lpstr>Медики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Антон Александрович</dc:creator>
  <cp:lastModifiedBy>Карзанова, Любовь Викторовна</cp:lastModifiedBy>
  <cp:lastPrinted>2018-09-13T09:31:12Z</cp:lastPrinted>
  <dcterms:created xsi:type="dcterms:W3CDTF">2011-09-05T10:46:18Z</dcterms:created>
  <dcterms:modified xsi:type="dcterms:W3CDTF">2020-08-04T12:44:29Z</dcterms:modified>
</cp:coreProperties>
</file>