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8190" tabRatio="599" activeTab="4"/>
  </bookViews>
  <sheets>
    <sheet name="ПП" sheetId="5" r:id="rId1"/>
    <sheet name="АП" sheetId="4" r:id="rId2"/>
    <sheet name="УВП" sheetId="7" r:id="rId3"/>
    <sheet name="ОП " sheetId="10" r:id="rId4"/>
    <sheet name="Медицинский персонал" sheetId="8" r:id="rId5"/>
  </sheets>
  <calcPr calcId="145621"/>
</workbook>
</file>

<file path=xl/calcChain.xml><?xml version="1.0" encoding="utf-8"?>
<calcChain xmlns="http://schemas.openxmlformats.org/spreadsheetml/2006/main">
  <c r="Q40" i="8" l="1"/>
  <c r="O40" i="8"/>
  <c r="F40" i="8"/>
  <c r="K38" i="8"/>
  <c r="K36" i="8"/>
  <c r="K34" i="8"/>
  <c r="L29" i="8"/>
  <c r="L27" i="8"/>
  <c r="N27" i="8"/>
  <c r="K32" i="8"/>
  <c r="L32" i="8"/>
  <c r="N32" i="8"/>
  <c r="K31" i="8"/>
  <c r="K30" i="8"/>
  <c r="K29" i="8"/>
  <c r="K27" i="8"/>
  <c r="K26" i="8"/>
  <c r="K25" i="8"/>
  <c r="K24" i="8"/>
  <c r="L24" i="8"/>
  <c r="N24" i="8"/>
  <c r="K22" i="8"/>
  <c r="K20" i="8"/>
  <c r="K18" i="8"/>
  <c r="K16" i="8"/>
  <c r="K15" i="8"/>
  <c r="K14" i="8"/>
  <c r="K13" i="8"/>
  <c r="K12" i="8"/>
  <c r="K11" i="8"/>
  <c r="K10" i="8"/>
  <c r="K9" i="8"/>
  <c r="L9" i="8"/>
  <c r="N9" i="8"/>
  <c r="O82" i="10"/>
  <c r="N82" i="10"/>
  <c r="L82" i="10"/>
  <c r="N81" i="10"/>
  <c r="L81" i="10"/>
  <c r="C81" i="10"/>
  <c r="C82" i="10"/>
  <c r="L76" i="10"/>
  <c r="L77" i="10"/>
  <c r="L26" i="7"/>
  <c r="L27" i="7"/>
  <c r="L70" i="7"/>
  <c r="N70" i="7"/>
  <c r="C70" i="7"/>
  <c r="H52" i="7"/>
  <c r="I52" i="7"/>
  <c r="K52" i="7"/>
  <c r="L52" i="7"/>
  <c r="C12" i="7"/>
  <c r="N19" i="4"/>
  <c r="N23" i="4"/>
  <c r="N12" i="4"/>
  <c r="D23" i="4"/>
  <c r="D22" i="4"/>
  <c r="P171" i="5"/>
  <c r="G171" i="5"/>
  <c r="M170" i="5"/>
  <c r="N170" i="5"/>
  <c r="P170" i="5"/>
  <c r="Q170" i="5"/>
  <c r="M169" i="5"/>
  <c r="N169" i="5"/>
  <c r="P169" i="5"/>
  <c r="Q169" i="5"/>
  <c r="M168" i="5"/>
  <c r="N168" i="5"/>
  <c r="P168" i="5"/>
  <c r="Q168" i="5"/>
  <c r="M167" i="5"/>
  <c r="N167" i="5"/>
  <c r="P167" i="5"/>
  <c r="Q167" i="5"/>
  <c r="P164" i="5"/>
  <c r="G164" i="5"/>
  <c r="M163" i="5"/>
  <c r="N163" i="5"/>
  <c r="P163" i="5"/>
  <c r="Q163" i="5"/>
  <c r="M162" i="5"/>
  <c r="N162" i="5"/>
  <c r="P162" i="5"/>
  <c r="Q162" i="5"/>
  <c r="M161" i="5"/>
  <c r="N161" i="5"/>
  <c r="P161" i="5"/>
  <c r="Q161" i="5"/>
  <c r="M160" i="5"/>
  <c r="N160" i="5"/>
  <c r="P160" i="5"/>
  <c r="Q160" i="5"/>
  <c r="M159" i="5"/>
  <c r="N159" i="5"/>
  <c r="P159" i="5"/>
  <c r="Q159" i="5"/>
  <c r="M83" i="5"/>
  <c r="N83" i="5"/>
  <c r="P83" i="5"/>
  <c r="Q83" i="5"/>
  <c r="G60" i="5"/>
  <c r="G66" i="5"/>
  <c r="G65" i="5"/>
  <c r="G64" i="5"/>
  <c r="G80" i="5"/>
  <c r="G53" i="5"/>
  <c r="I13" i="4"/>
  <c r="J13" i="4"/>
  <c r="L13" i="4"/>
  <c r="M13" i="4"/>
  <c r="I21" i="4"/>
  <c r="J21" i="4"/>
  <c r="L21" i="4"/>
  <c r="M21" i="4"/>
  <c r="I20" i="4"/>
  <c r="J20" i="4"/>
  <c r="L20" i="4"/>
  <c r="M20" i="4"/>
  <c r="M22" i="4"/>
  <c r="G83" i="5"/>
  <c r="M71" i="5"/>
  <c r="N71" i="5"/>
  <c r="P71" i="5"/>
  <c r="Q71" i="5"/>
  <c r="G71" i="5"/>
  <c r="M7" i="5"/>
  <c r="N7" i="5"/>
  <c r="P7" i="5"/>
  <c r="Q7" i="5"/>
  <c r="M80" i="5"/>
  <c r="N80" i="5"/>
  <c r="P80" i="5"/>
  <c r="Q80" i="5"/>
  <c r="M76" i="5"/>
  <c r="N76" i="5"/>
  <c r="P76" i="5"/>
  <c r="Q76" i="5"/>
  <c r="M53" i="5"/>
  <c r="N53" i="5"/>
  <c r="P53" i="5"/>
  <c r="Q53" i="5"/>
  <c r="M20" i="5"/>
  <c r="N20" i="5"/>
  <c r="P20" i="5"/>
  <c r="Q20" i="5"/>
  <c r="M19" i="5"/>
  <c r="N19" i="5"/>
  <c r="P19" i="5"/>
  <c r="Q19" i="5"/>
  <c r="M13" i="5"/>
  <c r="N13" i="5"/>
  <c r="P13" i="5"/>
  <c r="Q13" i="5"/>
  <c r="M88" i="5"/>
  <c r="N88" i="5"/>
  <c r="P88" i="5"/>
  <c r="Q88" i="5"/>
  <c r="M66" i="5"/>
  <c r="N66" i="5"/>
  <c r="P66" i="5"/>
  <c r="Q66" i="5"/>
  <c r="G88" i="5"/>
  <c r="G76" i="5"/>
  <c r="M64" i="5"/>
  <c r="N64" i="5"/>
  <c r="P64" i="5"/>
  <c r="Q64" i="5"/>
  <c r="M60" i="5"/>
  <c r="N60" i="5"/>
  <c r="P60" i="5"/>
  <c r="Q60" i="5"/>
  <c r="M65" i="5"/>
  <c r="N65" i="5"/>
  <c r="P65" i="5"/>
  <c r="Q65" i="5"/>
  <c r="M29" i="5"/>
  <c r="N29" i="5"/>
  <c r="P29" i="5"/>
  <c r="Q29" i="5"/>
  <c r="G31" i="5"/>
  <c r="M9" i="5"/>
  <c r="N9" i="5"/>
  <c r="P9" i="5"/>
  <c r="Q9" i="5"/>
  <c r="M28" i="5"/>
  <c r="N28" i="5"/>
  <c r="P28" i="5"/>
  <c r="Q28" i="5"/>
  <c r="G50" i="5"/>
  <c r="P150" i="5"/>
  <c r="G150" i="5"/>
  <c r="M149" i="5"/>
  <c r="N149" i="5"/>
  <c r="P149" i="5"/>
  <c r="Q149" i="5"/>
  <c r="M148" i="5"/>
  <c r="N148" i="5"/>
  <c r="P148" i="5"/>
  <c r="Q148" i="5"/>
  <c r="M147" i="5"/>
  <c r="N147" i="5"/>
  <c r="P147" i="5"/>
  <c r="Q147" i="5"/>
  <c r="M146" i="5"/>
  <c r="N146" i="5"/>
  <c r="P146" i="5"/>
  <c r="Q146" i="5"/>
  <c r="M21" i="5"/>
  <c r="N21" i="5"/>
  <c r="P21" i="5"/>
  <c r="Q21" i="5"/>
  <c r="M140" i="5"/>
  <c r="P141" i="5"/>
  <c r="G141" i="5"/>
  <c r="M139" i="5"/>
  <c r="N139" i="5"/>
  <c r="P139" i="5"/>
  <c r="Q139" i="5"/>
  <c r="M138" i="5"/>
  <c r="N138" i="5"/>
  <c r="P138" i="5"/>
  <c r="Q138" i="5"/>
  <c r="M137" i="5"/>
  <c r="N137" i="5"/>
  <c r="P137" i="5"/>
  <c r="Q137" i="5"/>
  <c r="M136" i="5"/>
  <c r="N136" i="5"/>
  <c r="P136" i="5"/>
  <c r="Q136" i="5"/>
  <c r="H42" i="10"/>
  <c r="I42" i="10"/>
  <c r="K42" i="10"/>
  <c r="L42" i="10"/>
  <c r="C43" i="10"/>
  <c r="C19" i="7"/>
  <c r="H18" i="7"/>
  <c r="I18" i="7"/>
  <c r="K18" i="7"/>
  <c r="L18" i="7"/>
  <c r="L19" i="7"/>
  <c r="M69" i="5"/>
  <c r="N69" i="5"/>
  <c r="P69" i="5"/>
  <c r="Q69" i="5"/>
  <c r="M77" i="5"/>
  <c r="N77" i="5"/>
  <c r="P77" i="5"/>
  <c r="Q77" i="5"/>
  <c r="M50" i="5"/>
  <c r="N50" i="5"/>
  <c r="P50" i="5"/>
  <c r="Q50" i="5"/>
  <c r="M18" i="5"/>
  <c r="N18" i="5"/>
  <c r="P18" i="5"/>
  <c r="Q18" i="5"/>
  <c r="G77" i="5"/>
  <c r="F89" i="5"/>
  <c r="F90" i="5"/>
  <c r="G69" i="5"/>
  <c r="G52" i="5"/>
  <c r="G61" i="5"/>
  <c r="G54" i="5"/>
  <c r="G86" i="5"/>
  <c r="G55" i="5"/>
  <c r="G56" i="5"/>
  <c r="G58" i="5"/>
  <c r="G57" i="5"/>
  <c r="G59" i="5"/>
  <c r="G62" i="5"/>
  <c r="G63" i="5"/>
  <c r="G67" i="5"/>
  <c r="G68" i="5"/>
  <c r="G70" i="5"/>
  <c r="G72" i="5"/>
  <c r="G73" i="5"/>
  <c r="G84" i="5"/>
  <c r="G74" i="5"/>
  <c r="G75" i="5"/>
  <c r="G79" i="5"/>
  <c r="G81" i="5"/>
  <c r="G82" i="5"/>
  <c r="G85" i="5"/>
  <c r="G87" i="5"/>
  <c r="Q133" i="5"/>
  <c r="G127" i="5"/>
  <c r="M126" i="5"/>
  <c r="N126" i="5"/>
  <c r="P126" i="5"/>
  <c r="Q126" i="5"/>
  <c r="M125" i="5"/>
  <c r="N125" i="5"/>
  <c r="P125" i="5"/>
  <c r="Q125" i="5"/>
  <c r="M124" i="5"/>
  <c r="N124" i="5"/>
  <c r="P124" i="5"/>
  <c r="Q124" i="5"/>
  <c r="M123" i="5"/>
  <c r="N123" i="5"/>
  <c r="P123" i="5"/>
  <c r="Q123" i="5"/>
  <c r="P122" i="5"/>
  <c r="P117" i="5"/>
  <c r="G117" i="5"/>
  <c r="G122" i="5"/>
  <c r="M116" i="5"/>
  <c r="N116" i="5"/>
  <c r="P116" i="5"/>
  <c r="Q116" i="5"/>
  <c r="Q122" i="5"/>
  <c r="M115" i="5"/>
  <c r="N115" i="5"/>
  <c r="P115" i="5"/>
  <c r="Q115" i="5"/>
  <c r="M114" i="5"/>
  <c r="N114" i="5"/>
  <c r="P114" i="5"/>
  <c r="Q114" i="5"/>
  <c r="M113" i="5"/>
  <c r="N113" i="5"/>
  <c r="P113" i="5"/>
  <c r="Q113" i="5"/>
  <c r="M112" i="5"/>
  <c r="N112" i="5"/>
  <c r="P112" i="5"/>
  <c r="Q112" i="5"/>
  <c r="M111" i="5"/>
  <c r="N111" i="5"/>
  <c r="P111" i="5"/>
  <c r="Q111" i="5"/>
  <c r="P106" i="5"/>
  <c r="M106" i="5"/>
  <c r="G106" i="5"/>
  <c r="M105" i="5"/>
  <c r="N105" i="5"/>
  <c r="P105" i="5"/>
  <c r="Q105" i="5"/>
  <c r="M104" i="5"/>
  <c r="N104" i="5"/>
  <c r="P104" i="5"/>
  <c r="Q104" i="5"/>
  <c r="M103" i="5"/>
  <c r="N103" i="5"/>
  <c r="P103" i="5"/>
  <c r="Q103" i="5"/>
  <c r="M102" i="5"/>
  <c r="N102" i="5"/>
  <c r="P102" i="5"/>
  <c r="Q102" i="5"/>
  <c r="M101" i="5"/>
  <c r="N101" i="5"/>
  <c r="P101" i="5"/>
  <c r="Q101" i="5"/>
  <c r="M100" i="5"/>
  <c r="N100" i="5"/>
  <c r="P100" i="5"/>
  <c r="Q100" i="5"/>
  <c r="M99" i="5"/>
  <c r="N99" i="5"/>
  <c r="P99" i="5"/>
  <c r="Q99" i="5"/>
  <c r="M98" i="5"/>
  <c r="N98" i="5"/>
  <c r="P98" i="5"/>
  <c r="Q98" i="5"/>
  <c r="Q106" i="5"/>
  <c r="Q109" i="5"/>
  <c r="H10" i="7"/>
  <c r="I10" i="7"/>
  <c r="K10" i="7"/>
  <c r="L10" i="7"/>
  <c r="M8" i="5"/>
  <c r="N8" i="5"/>
  <c r="P8" i="5"/>
  <c r="Q8" i="5"/>
  <c r="M6" i="5"/>
  <c r="N6" i="5"/>
  <c r="P6" i="5"/>
  <c r="Q6" i="5"/>
  <c r="G51" i="5"/>
  <c r="I15" i="4"/>
  <c r="J15" i="4"/>
  <c r="L15" i="4"/>
  <c r="M15" i="4"/>
  <c r="M30" i="5"/>
  <c r="N30" i="5"/>
  <c r="P30" i="5"/>
  <c r="Q30" i="5"/>
  <c r="C75" i="10"/>
  <c r="H74" i="10"/>
  <c r="I74" i="10"/>
  <c r="K74" i="10"/>
  <c r="H72" i="10"/>
  <c r="I72" i="10"/>
  <c r="K72" i="10"/>
  <c r="I17" i="4"/>
  <c r="J17" i="4"/>
  <c r="L17" i="4"/>
  <c r="M17" i="4"/>
  <c r="H80" i="10"/>
  <c r="I80" i="10"/>
  <c r="K80" i="10"/>
  <c r="N80" i="10"/>
  <c r="H79" i="10"/>
  <c r="I79" i="10"/>
  <c r="K79" i="10"/>
  <c r="L79" i="10"/>
  <c r="C78" i="10"/>
  <c r="H77" i="10"/>
  <c r="I77" i="10"/>
  <c r="K77" i="10"/>
  <c r="N77" i="10"/>
  <c r="H76" i="10"/>
  <c r="I76" i="10"/>
  <c r="K76" i="10"/>
  <c r="H73" i="10"/>
  <c r="I73" i="10"/>
  <c r="K73" i="10"/>
  <c r="N73" i="10"/>
  <c r="H71" i="10"/>
  <c r="I71" i="10"/>
  <c r="K71" i="10"/>
  <c r="N71" i="10"/>
  <c r="H70" i="10"/>
  <c r="I70" i="10"/>
  <c r="K70" i="10"/>
  <c r="L70" i="10"/>
  <c r="H69" i="10"/>
  <c r="I69" i="10"/>
  <c r="K69" i="10"/>
  <c r="H68" i="10"/>
  <c r="I68" i="10"/>
  <c r="K68" i="10"/>
  <c r="L68" i="10"/>
  <c r="C67" i="10"/>
  <c r="H66" i="10"/>
  <c r="I66" i="10"/>
  <c r="K66" i="10"/>
  <c r="N66" i="10"/>
  <c r="H65" i="10"/>
  <c r="I65" i="10"/>
  <c r="K65" i="10"/>
  <c r="L65" i="10"/>
  <c r="H64" i="10"/>
  <c r="I64" i="10"/>
  <c r="K64" i="10"/>
  <c r="H63" i="10"/>
  <c r="I63" i="10"/>
  <c r="K63" i="10"/>
  <c r="H62" i="10"/>
  <c r="I62" i="10"/>
  <c r="K62" i="10"/>
  <c r="N62" i="10"/>
  <c r="H61" i="10"/>
  <c r="I61" i="10"/>
  <c r="K61" i="10"/>
  <c r="H60" i="10"/>
  <c r="I60" i="10"/>
  <c r="K60" i="10"/>
  <c r="N60" i="10"/>
  <c r="H59" i="10"/>
  <c r="I59" i="10"/>
  <c r="K59" i="10"/>
  <c r="L59" i="10"/>
  <c r="H58" i="10"/>
  <c r="I58" i="10"/>
  <c r="K58" i="10"/>
  <c r="L58" i="10"/>
  <c r="C57" i="10"/>
  <c r="H56" i="10"/>
  <c r="I56" i="10"/>
  <c r="K56" i="10"/>
  <c r="H55" i="10"/>
  <c r="I55" i="10"/>
  <c r="K55" i="10"/>
  <c r="N55" i="10"/>
  <c r="H54" i="10"/>
  <c r="I54" i="10"/>
  <c r="K54" i="10"/>
  <c r="L54" i="10"/>
  <c r="H53" i="10"/>
  <c r="I53" i="10"/>
  <c r="K53" i="10"/>
  <c r="C52" i="10"/>
  <c r="H51" i="10"/>
  <c r="I51" i="10"/>
  <c r="K51" i="10"/>
  <c r="H50" i="10"/>
  <c r="I50" i="10"/>
  <c r="K50" i="10"/>
  <c r="L50" i="10"/>
  <c r="C49" i="10"/>
  <c r="H48" i="10"/>
  <c r="I48" i="10"/>
  <c r="K48" i="10"/>
  <c r="C47" i="10"/>
  <c r="H46" i="10"/>
  <c r="I46" i="10"/>
  <c r="K46" i="10"/>
  <c r="C45" i="10"/>
  <c r="H44" i="10"/>
  <c r="I44" i="10"/>
  <c r="K44" i="10"/>
  <c r="N44" i="10"/>
  <c r="N45" i="10"/>
  <c r="H41" i="10"/>
  <c r="I41" i="10"/>
  <c r="K41" i="10"/>
  <c r="N41" i="10"/>
  <c r="N43" i="10"/>
  <c r="C40" i="10"/>
  <c r="H39" i="10"/>
  <c r="I39" i="10"/>
  <c r="K39" i="10"/>
  <c r="L39" i="10"/>
  <c r="C38" i="10"/>
  <c r="H37" i="10"/>
  <c r="I37" i="10"/>
  <c r="K37" i="10"/>
  <c r="L37" i="10"/>
  <c r="L38" i="10"/>
  <c r="C36" i="10"/>
  <c r="H35" i="10"/>
  <c r="I35" i="10"/>
  <c r="K35" i="10"/>
  <c r="N35" i="10"/>
  <c r="N36" i="10"/>
  <c r="C34" i="10"/>
  <c r="H33" i="10"/>
  <c r="I33" i="10"/>
  <c r="K33" i="10"/>
  <c r="L33" i="10"/>
  <c r="L34" i="10"/>
  <c r="C32" i="10"/>
  <c r="H31" i="10"/>
  <c r="I31" i="10"/>
  <c r="K31" i="10"/>
  <c r="H29" i="10"/>
  <c r="I29" i="10"/>
  <c r="K29" i="10"/>
  <c r="H27" i="10"/>
  <c r="I27" i="10"/>
  <c r="K27" i="10"/>
  <c r="H25" i="10"/>
  <c r="I25" i="10"/>
  <c r="K25" i="10"/>
  <c r="L25" i="10"/>
  <c r="H23" i="10"/>
  <c r="I23" i="10"/>
  <c r="K23" i="10"/>
  <c r="H21" i="10"/>
  <c r="I21" i="10"/>
  <c r="K21" i="10"/>
  <c r="C20" i="10"/>
  <c r="C22" i="10"/>
  <c r="C24" i="10"/>
  <c r="C26" i="10"/>
  <c r="C28" i="10"/>
  <c r="C30" i="10"/>
  <c r="H19" i="10"/>
  <c r="I19" i="10"/>
  <c r="K19" i="10"/>
  <c r="H17" i="10"/>
  <c r="I17" i="10"/>
  <c r="K17" i="10"/>
  <c r="L17" i="10"/>
  <c r="H15" i="10"/>
  <c r="I15" i="10"/>
  <c r="K15" i="10"/>
  <c r="C14" i="10"/>
  <c r="C16" i="10"/>
  <c r="H13" i="10"/>
  <c r="I13" i="10"/>
  <c r="K13" i="10"/>
  <c r="H11" i="10"/>
  <c r="I11" i="10"/>
  <c r="K11" i="10"/>
  <c r="H9" i="10"/>
  <c r="I9" i="10"/>
  <c r="K9" i="10"/>
  <c r="L9" i="10"/>
  <c r="C8" i="10"/>
  <c r="C10" i="10"/>
  <c r="C12" i="10"/>
  <c r="H7" i="10"/>
  <c r="I7" i="10"/>
  <c r="K7" i="10"/>
  <c r="L7" i="10"/>
  <c r="L8" i="10"/>
  <c r="D19" i="4"/>
  <c r="N78" i="5"/>
  <c r="M17" i="5"/>
  <c r="N17" i="5"/>
  <c r="P17" i="5"/>
  <c r="Q17" i="5"/>
  <c r="G12" i="5"/>
  <c r="G33" i="5"/>
  <c r="M24" i="5"/>
  <c r="N24" i="5"/>
  <c r="P24" i="5"/>
  <c r="Q24" i="5"/>
  <c r="C9" i="7"/>
  <c r="H8" i="7"/>
  <c r="I8" i="7"/>
  <c r="K8" i="7"/>
  <c r="M79" i="5"/>
  <c r="N79" i="5"/>
  <c r="P79" i="5"/>
  <c r="Q79" i="5"/>
  <c r="M70" i="5"/>
  <c r="N70" i="5"/>
  <c r="P70" i="5"/>
  <c r="Q70" i="5"/>
  <c r="M54" i="5"/>
  <c r="N54" i="5"/>
  <c r="P54" i="5"/>
  <c r="Q54" i="5"/>
  <c r="M55" i="5"/>
  <c r="N55" i="5"/>
  <c r="P55" i="5"/>
  <c r="Q55" i="5"/>
  <c r="C31" i="7"/>
  <c r="H30" i="7"/>
  <c r="I30" i="7"/>
  <c r="K30" i="7"/>
  <c r="C46" i="7"/>
  <c r="C48" i="7"/>
  <c r="C17" i="7"/>
  <c r="C53" i="7"/>
  <c r="H16" i="7"/>
  <c r="I16" i="7"/>
  <c r="K16" i="7"/>
  <c r="L10" i="8"/>
  <c r="N10" i="8"/>
  <c r="L11" i="8"/>
  <c r="N11" i="8"/>
  <c r="L12" i="8"/>
  <c r="N12" i="8"/>
  <c r="L13" i="8"/>
  <c r="N13" i="8"/>
  <c r="L14" i="8"/>
  <c r="N14" i="8"/>
  <c r="L15" i="8"/>
  <c r="N15" i="8"/>
  <c r="L16" i="8"/>
  <c r="N16" i="8"/>
  <c r="L18" i="8"/>
  <c r="N18" i="8"/>
  <c r="F19" i="8"/>
  <c r="L20" i="8"/>
  <c r="N20" i="8"/>
  <c r="F21" i="8"/>
  <c r="L22" i="8"/>
  <c r="N22" i="8"/>
  <c r="F23" i="8"/>
  <c r="L25" i="8"/>
  <c r="N25" i="8"/>
  <c r="L26" i="8"/>
  <c r="N26" i="8"/>
  <c r="F28" i="8"/>
  <c r="N29" i="8"/>
  <c r="L30" i="8"/>
  <c r="N30" i="8"/>
  <c r="L31" i="8"/>
  <c r="N31" i="8"/>
  <c r="F33" i="8"/>
  <c r="L34" i="8"/>
  <c r="N34" i="8"/>
  <c r="F35" i="8"/>
  <c r="Q35" i="8"/>
  <c r="L36" i="8"/>
  <c r="N36" i="8"/>
  <c r="F37" i="8"/>
  <c r="L38" i="8"/>
  <c r="N38" i="8"/>
  <c r="F39" i="8"/>
  <c r="L39" i="8"/>
  <c r="I10" i="4"/>
  <c r="J10" i="4"/>
  <c r="L10" i="4"/>
  <c r="M10" i="4"/>
  <c r="F17" i="8"/>
  <c r="M23" i="5"/>
  <c r="N23" i="5"/>
  <c r="P23" i="5"/>
  <c r="Q23" i="5"/>
  <c r="C69" i="7"/>
  <c r="H68" i="7"/>
  <c r="I68" i="7"/>
  <c r="K68" i="7"/>
  <c r="C67" i="7"/>
  <c r="H66" i="7"/>
  <c r="I66" i="7"/>
  <c r="K66" i="7"/>
  <c r="C65" i="7"/>
  <c r="H64" i="7"/>
  <c r="I64" i="7"/>
  <c r="K64" i="7"/>
  <c r="H62" i="7"/>
  <c r="I62" i="7"/>
  <c r="K62" i="7"/>
  <c r="H60" i="7"/>
  <c r="I60" i="7"/>
  <c r="K60" i="7"/>
  <c r="H58" i="7"/>
  <c r="I58" i="7"/>
  <c r="K58" i="7"/>
  <c r="C57" i="7"/>
  <c r="C59" i="7"/>
  <c r="C61" i="7"/>
  <c r="C63" i="7"/>
  <c r="H56" i="7"/>
  <c r="I56" i="7"/>
  <c r="K56" i="7"/>
  <c r="H47" i="7"/>
  <c r="I47" i="7"/>
  <c r="K47" i="7"/>
  <c r="K48" i="7"/>
  <c r="H44" i="7"/>
  <c r="I44" i="7"/>
  <c r="K44" i="7"/>
  <c r="C43" i="7"/>
  <c r="H42" i="7"/>
  <c r="I42" i="7"/>
  <c r="K42" i="7"/>
  <c r="M47" i="7"/>
  <c r="M48" i="7"/>
  <c r="N50" i="7"/>
  <c r="C55" i="7"/>
  <c r="H54" i="7"/>
  <c r="I54" i="7"/>
  <c r="K54" i="7"/>
  <c r="H51" i="7"/>
  <c r="I51" i="7"/>
  <c r="K51" i="7"/>
  <c r="C50" i="7"/>
  <c r="H49" i="7"/>
  <c r="I49" i="7"/>
  <c r="K49" i="7"/>
  <c r="C41" i="7"/>
  <c r="H40" i="7"/>
  <c r="I40" i="7"/>
  <c r="K40" i="7"/>
  <c r="C39" i="7"/>
  <c r="H38" i="7"/>
  <c r="I38" i="7"/>
  <c r="K38" i="7"/>
  <c r="C37" i="7"/>
  <c r="H36" i="7"/>
  <c r="I36" i="7"/>
  <c r="K36" i="7"/>
  <c r="C35" i="7"/>
  <c r="H34" i="7"/>
  <c r="I34" i="7"/>
  <c r="K34" i="7"/>
  <c r="C33" i="7"/>
  <c r="H32" i="7"/>
  <c r="I32" i="7"/>
  <c r="K32" i="7"/>
  <c r="C23" i="7"/>
  <c r="H13" i="7"/>
  <c r="I13" i="7"/>
  <c r="K13" i="7"/>
  <c r="H11" i="7"/>
  <c r="I11" i="7"/>
  <c r="K11" i="7"/>
  <c r="H7" i="7"/>
  <c r="I7" i="7"/>
  <c r="K7" i="7"/>
  <c r="D12" i="4"/>
  <c r="I11" i="4"/>
  <c r="J11" i="4"/>
  <c r="L11" i="4"/>
  <c r="M11" i="4"/>
  <c r="G48" i="5"/>
  <c r="M47" i="5"/>
  <c r="N47" i="5"/>
  <c r="P47" i="5"/>
  <c r="Q47" i="5"/>
  <c r="M46" i="5"/>
  <c r="N46" i="5"/>
  <c r="P46" i="5"/>
  <c r="Q46" i="5"/>
  <c r="G45" i="5"/>
  <c r="M44" i="5"/>
  <c r="N44" i="5"/>
  <c r="P44" i="5"/>
  <c r="Q44" i="5"/>
  <c r="M43" i="5"/>
  <c r="N43" i="5"/>
  <c r="P43" i="5"/>
  <c r="Q43" i="5"/>
  <c r="G42" i="5"/>
  <c r="M41" i="5"/>
  <c r="N41" i="5"/>
  <c r="P41" i="5"/>
  <c r="Q41" i="5"/>
  <c r="M40" i="5"/>
  <c r="N40" i="5"/>
  <c r="P40" i="5"/>
  <c r="Q40" i="5"/>
  <c r="G39" i="5"/>
  <c r="M38" i="5"/>
  <c r="N38" i="5"/>
  <c r="P38" i="5"/>
  <c r="Q38" i="5"/>
  <c r="M37" i="5"/>
  <c r="N37" i="5"/>
  <c r="P37" i="5"/>
  <c r="Q37" i="5"/>
  <c r="Q39" i="5"/>
  <c r="G36" i="5"/>
  <c r="M35" i="5"/>
  <c r="N35" i="5"/>
  <c r="P35" i="5"/>
  <c r="Q35" i="5"/>
  <c r="M34" i="5"/>
  <c r="N34" i="5"/>
  <c r="P34" i="5"/>
  <c r="Q34" i="5"/>
  <c r="Q36" i="5"/>
  <c r="P12" i="5"/>
  <c r="C29" i="7"/>
  <c r="H28" i="7"/>
  <c r="I28" i="7"/>
  <c r="K28" i="7"/>
  <c r="C27" i="7"/>
  <c r="H26" i="7"/>
  <c r="I26" i="7"/>
  <c r="K26" i="7"/>
  <c r="N26" i="7"/>
  <c r="N27" i="7"/>
  <c r="C25" i="7"/>
  <c r="H24" i="7"/>
  <c r="I24" i="7"/>
  <c r="K24" i="7"/>
  <c r="H22" i="7"/>
  <c r="I22" i="7"/>
  <c r="K22" i="7"/>
  <c r="C21" i="7"/>
  <c r="H20" i="7"/>
  <c r="I20" i="7"/>
  <c r="K20" i="7"/>
  <c r="H15" i="7"/>
  <c r="I15" i="7"/>
  <c r="K15" i="7"/>
  <c r="I8" i="4"/>
  <c r="J8" i="4"/>
  <c r="L8" i="4"/>
  <c r="M8" i="4"/>
  <c r="M49" i="5"/>
  <c r="N49" i="5"/>
  <c r="P49" i="5"/>
  <c r="Q49" i="5"/>
  <c r="M51" i="5"/>
  <c r="N51" i="5"/>
  <c r="P51" i="5"/>
  <c r="Q51" i="5"/>
  <c r="M52" i="5"/>
  <c r="N52" i="5"/>
  <c r="P52" i="5"/>
  <c r="Q52" i="5"/>
  <c r="M61" i="5"/>
  <c r="N61" i="5"/>
  <c r="P61" i="5"/>
  <c r="Q61" i="5"/>
  <c r="M86" i="5"/>
  <c r="N86" i="5"/>
  <c r="P86" i="5"/>
  <c r="Q86" i="5"/>
  <c r="M56" i="5"/>
  <c r="N56" i="5"/>
  <c r="P56" i="5"/>
  <c r="Q56" i="5"/>
  <c r="M58" i="5"/>
  <c r="N58" i="5"/>
  <c r="P58" i="5"/>
  <c r="Q58" i="5"/>
  <c r="M57" i="5"/>
  <c r="N57" i="5"/>
  <c r="P57" i="5"/>
  <c r="Q57" i="5"/>
  <c r="M59" i="5"/>
  <c r="N59" i="5"/>
  <c r="P59" i="5"/>
  <c r="Q59" i="5"/>
  <c r="M62" i="5"/>
  <c r="N62" i="5"/>
  <c r="P62" i="5"/>
  <c r="Q62" i="5"/>
  <c r="M63" i="5"/>
  <c r="N63" i="5"/>
  <c r="P63" i="5"/>
  <c r="Q63" i="5"/>
  <c r="M67" i="5"/>
  <c r="N67" i="5"/>
  <c r="P67" i="5"/>
  <c r="Q67" i="5"/>
  <c r="M68" i="5"/>
  <c r="N68" i="5"/>
  <c r="P68" i="5"/>
  <c r="Q68" i="5"/>
  <c r="M72" i="5"/>
  <c r="N72" i="5"/>
  <c r="P72" i="5"/>
  <c r="Q72" i="5"/>
  <c r="M73" i="5"/>
  <c r="N73" i="5"/>
  <c r="P73" i="5"/>
  <c r="Q73" i="5"/>
  <c r="M84" i="5"/>
  <c r="N84" i="5"/>
  <c r="P84" i="5"/>
  <c r="Q84" i="5"/>
  <c r="M74" i="5"/>
  <c r="N74" i="5"/>
  <c r="P74" i="5"/>
  <c r="Q74" i="5"/>
  <c r="M75" i="5"/>
  <c r="N75" i="5"/>
  <c r="P75" i="5"/>
  <c r="Q75" i="5"/>
  <c r="M81" i="5"/>
  <c r="N81" i="5"/>
  <c r="P81" i="5"/>
  <c r="Q81" i="5"/>
  <c r="M82" i="5"/>
  <c r="N82" i="5"/>
  <c r="P82" i="5"/>
  <c r="Q82" i="5"/>
  <c r="M85" i="5"/>
  <c r="N85" i="5"/>
  <c r="P85" i="5"/>
  <c r="Q85" i="5"/>
  <c r="M87" i="5"/>
  <c r="N87" i="5"/>
  <c r="P87" i="5"/>
  <c r="Q87" i="5"/>
  <c r="M32" i="5"/>
  <c r="N32" i="5"/>
  <c r="P32" i="5"/>
  <c r="Q32" i="5"/>
  <c r="Q33" i="5"/>
  <c r="M27" i="5"/>
  <c r="N27" i="5"/>
  <c r="P27" i="5"/>
  <c r="Q27" i="5"/>
  <c r="Q31" i="5"/>
  <c r="M25" i="5"/>
  <c r="N25" i="5"/>
  <c r="P25" i="5"/>
  <c r="Q25" i="5"/>
  <c r="M14" i="5"/>
  <c r="N14" i="5"/>
  <c r="P14" i="5"/>
  <c r="Q14" i="5"/>
  <c r="M15" i="5"/>
  <c r="N15" i="5"/>
  <c r="P15" i="5"/>
  <c r="Q15" i="5"/>
  <c r="M16" i="5"/>
  <c r="N16" i="5"/>
  <c r="P16" i="5"/>
  <c r="Q16" i="5"/>
  <c r="M10" i="5"/>
  <c r="N10" i="5"/>
  <c r="P10" i="5"/>
  <c r="Q10" i="5"/>
  <c r="M11" i="5"/>
  <c r="N11" i="5"/>
  <c r="P11" i="5"/>
  <c r="Q11" i="5"/>
  <c r="G49" i="5"/>
  <c r="G89" i="5"/>
  <c r="G26" i="5"/>
  <c r="P89" i="5"/>
  <c r="P31" i="5"/>
  <c r="P26" i="5"/>
  <c r="M26" i="5"/>
  <c r="P22" i="5"/>
  <c r="I18" i="4"/>
  <c r="J18" i="4"/>
  <c r="L18" i="4"/>
  <c r="M18" i="4"/>
  <c r="I16" i="4"/>
  <c r="J16" i="4"/>
  <c r="L16" i="4"/>
  <c r="M16" i="4"/>
  <c r="I9" i="4"/>
  <c r="J9" i="4"/>
  <c r="L9" i="4"/>
  <c r="M9" i="4"/>
  <c r="I14" i="4"/>
  <c r="J14" i="4"/>
  <c r="L14" i="4"/>
  <c r="M14" i="4"/>
  <c r="C14" i="7"/>
  <c r="G22" i="5"/>
  <c r="Q171" i="5"/>
  <c r="Q172" i="5"/>
  <c r="Q141" i="5"/>
  <c r="Q144" i="5"/>
  <c r="Q45" i="5"/>
  <c r="Q117" i="5"/>
  <c r="Q120" i="5"/>
  <c r="Q127" i="5"/>
  <c r="Q131" i="5"/>
  <c r="Q164" i="5"/>
  <c r="Q165" i="5"/>
  <c r="L44" i="10"/>
  <c r="N54" i="10"/>
  <c r="L60" i="10"/>
  <c r="N64" i="10"/>
  <c r="L64" i="10"/>
  <c r="L40" i="10"/>
  <c r="L55" i="10"/>
  <c r="L56" i="10"/>
  <c r="N56" i="10"/>
  <c r="N58" i="10"/>
  <c r="L62" i="10"/>
  <c r="N68" i="10"/>
  <c r="L71" i="10"/>
  <c r="L73" i="10"/>
  <c r="L80" i="10"/>
  <c r="N72" i="10"/>
  <c r="L72" i="10"/>
  <c r="N7" i="10"/>
  <c r="N8" i="10"/>
  <c r="N79" i="10"/>
  <c r="L45" i="10"/>
  <c r="N39" i="10"/>
  <c r="N40" i="10"/>
  <c r="N31" i="10"/>
  <c r="N32" i="10"/>
  <c r="L31" i="10"/>
  <c r="L32" i="10"/>
  <c r="N29" i="10"/>
  <c r="L29" i="10"/>
  <c r="N23" i="10"/>
  <c r="L23" i="10"/>
  <c r="L15" i="10"/>
  <c r="N15" i="10"/>
  <c r="N9" i="10"/>
  <c r="L35" i="10"/>
  <c r="L36" i="10"/>
  <c r="L10" i="10"/>
  <c r="L12" i="10"/>
  <c r="N10" i="10"/>
  <c r="N12" i="10"/>
  <c r="L66" i="10"/>
  <c r="N70" i="10"/>
  <c r="N25" i="10"/>
  <c r="C18" i="10"/>
  <c r="N65" i="10"/>
  <c r="L41" i="10"/>
  <c r="L43" i="10"/>
  <c r="N37" i="10"/>
  <c r="N38" i="10"/>
  <c r="N33" i="10"/>
  <c r="N34" i="10"/>
  <c r="N17" i="10"/>
  <c r="N50" i="10"/>
  <c r="N52" i="10"/>
  <c r="N48" i="10"/>
  <c r="N49" i="10"/>
  <c r="L48" i="10"/>
  <c r="L49" i="10"/>
  <c r="L53" i="10"/>
  <c r="L57" i="10"/>
  <c r="N53" i="10"/>
  <c r="N57" i="10"/>
  <c r="L61" i="10"/>
  <c r="N61" i="10"/>
  <c r="N69" i="10"/>
  <c r="L69" i="10"/>
  <c r="N76" i="10"/>
  <c r="N78" i="10"/>
  <c r="L78" i="10"/>
  <c r="L11" i="10"/>
  <c r="N11" i="10"/>
  <c r="N19" i="10"/>
  <c r="N20" i="10"/>
  <c r="N22" i="10"/>
  <c r="L19" i="10"/>
  <c r="L20" i="10"/>
  <c r="N21" i="10"/>
  <c r="L21" i="10"/>
  <c r="N46" i="10"/>
  <c r="N47" i="10"/>
  <c r="L46" i="10"/>
  <c r="L47" i="10"/>
  <c r="N51" i="10"/>
  <c r="L51" i="10"/>
  <c r="L52" i="10"/>
  <c r="N74" i="10"/>
  <c r="L74" i="10"/>
  <c r="L13" i="10"/>
  <c r="L14" i="10"/>
  <c r="N13" i="10"/>
  <c r="N14" i="10"/>
  <c r="N27" i="10"/>
  <c r="L27" i="10"/>
  <c r="N75" i="10"/>
  <c r="N67" i="10"/>
  <c r="L63" i="10"/>
  <c r="N63" i="10"/>
  <c r="N59" i="10"/>
  <c r="L22" i="7"/>
  <c r="L23" i="7"/>
  <c r="N22" i="7"/>
  <c r="N23" i="7"/>
  <c r="N15" i="7"/>
  <c r="L15" i="7"/>
  <c r="N34" i="7"/>
  <c r="N35" i="7"/>
  <c r="L34" i="7"/>
  <c r="L35" i="7"/>
  <c r="L38" i="7"/>
  <c r="L39" i="7"/>
  <c r="N38" i="7"/>
  <c r="N39" i="7"/>
  <c r="N58" i="7"/>
  <c r="L58" i="7"/>
  <c r="L16" i="7"/>
  <c r="N16" i="7"/>
  <c r="L20" i="7"/>
  <c r="L21" i="7"/>
  <c r="N20" i="7"/>
  <c r="N21" i="7"/>
  <c r="N28" i="7"/>
  <c r="N29" i="7"/>
  <c r="L28" i="7"/>
  <c r="L29" i="7"/>
  <c r="L32" i="7"/>
  <c r="L33" i="7"/>
  <c r="N32" i="7"/>
  <c r="N33" i="7"/>
  <c r="L54" i="7"/>
  <c r="L55" i="7"/>
  <c r="N54" i="7"/>
  <c r="N55" i="7"/>
  <c r="L42" i="7"/>
  <c r="L43" i="7"/>
  <c r="N42" i="7"/>
  <c r="N43" i="7"/>
  <c r="N68" i="7"/>
  <c r="N69" i="7"/>
  <c r="L68" i="7"/>
  <c r="L69" i="7"/>
  <c r="N8" i="7"/>
  <c r="L8" i="7"/>
  <c r="L11" i="7"/>
  <c r="L12" i="7"/>
  <c r="N11" i="7"/>
  <c r="N12" i="7"/>
  <c r="L36" i="7"/>
  <c r="L37" i="7"/>
  <c r="N36" i="7"/>
  <c r="N37" i="7"/>
  <c r="N56" i="7"/>
  <c r="N57" i="7"/>
  <c r="N59" i="7"/>
  <c r="L56" i="7"/>
  <c r="L57" i="7"/>
  <c r="N60" i="7"/>
  <c r="L60" i="7"/>
  <c r="N66" i="7"/>
  <c r="N67" i="7"/>
  <c r="L66" i="7"/>
  <c r="L67" i="7"/>
  <c r="L30" i="7"/>
  <c r="L31" i="7"/>
  <c r="N30" i="7"/>
  <c r="L13" i="7"/>
  <c r="N13" i="7"/>
  <c r="L40" i="7"/>
  <c r="L41" i="7"/>
  <c r="N40" i="7"/>
  <c r="N41" i="7"/>
  <c r="L51" i="7"/>
  <c r="L53" i="7"/>
  <c r="N51" i="7"/>
  <c r="N53" i="7"/>
  <c r="N44" i="7"/>
  <c r="N46" i="7"/>
  <c r="L44" i="7"/>
  <c r="L46" i="7"/>
  <c r="L62" i="7"/>
  <c r="N62" i="7"/>
  <c r="L24" i="7"/>
  <c r="L25" i="7"/>
  <c r="N24" i="7"/>
  <c r="N25" i="7"/>
  <c r="N7" i="7"/>
  <c r="L7" i="7"/>
  <c r="L64" i="7"/>
  <c r="L65" i="7"/>
  <c r="N64" i="7"/>
  <c r="N65" i="7"/>
  <c r="L49" i="7"/>
  <c r="L50" i="7"/>
  <c r="N49" i="7"/>
  <c r="M12" i="4"/>
  <c r="M19" i="4"/>
  <c r="G90" i="5"/>
  <c r="Q22" i="5"/>
  <c r="Q89" i="5"/>
  <c r="Q42" i="5"/>
  <c r="Q26" i="5"/>
  <c r="Q150" i="5"/>
  <c r="Q48" i="5"/>
  <c r="Q12" i="5"/>
  <c r="L75" i="10"/>
  <c r="N24" i="10"/>
  <c r="N26" i="10"/>
  <c r="N28" i="10"/>
  <c r="N30" i="10"/>
  <c r="N16" i="10"/>
  <c r="N18" i="10"/>
  <c r="L16" i="10"/>
  <c r="L18" i="10"/>
  <c r="L67" i="10"/>
  <c r="L22" i="10"/>
  <c r="L24" i="10"/>
  <c r="L26" i="10"/>
  <c r="L28" i="10"/>
  <c r="L30" i="10"/>
  <c r="L59" i="7"/>
  <c r="L61" i="7"/>
  <c r="L63" i="7"/>
  <c r="L9" i="7"/>
  <c r="L14" i="7"/>
  <c r="N9" i="7"/>
  <c r="N61" i="7"/>
  <c r="N63" i="7"/>
  <c r="L17" i="7"/>
  <c r="N17" i="7"/>
  <c r="M23" i="4"/>
  <c r="Q90" i="5"/>
  <c r="N14" i="7"/>
  <c r="O34" i="8"/>
  <c r="O35" i="8"/>
  <c r="Q34" i="8"/>
  <c r="Q38" i="8"/>
  <c r="Q39" i="8"/>
  <c r="O38" i="8"/>
  <c r="O39" i="8"/>
  <c r="Q36" i="8"/>
  <c r="Q37" i="8"/>
  <c r="O36" i="8"/>
  <c r="O37" i="8"/>
  <c r="O32" i="8"/>
  <c r="Q32" i="8"/>
  <c r="O29" i="8"/>
  <c r="Q29" i="8"/>
  <c r="Q31" i="8"/>
  <c r="O31" i="8"/>
  <c r="Q30" i="8"/>
  <c r="O30" i="8"/>
  <c r="Q27" i="8"/>
  <c r="O27" i="8"/>
  <c r="O24" i="8"/>
  <c r="Q24" i="8"/>
  <c r="O26" i="8"/>
  <c r="Q26" i="8"/>
  <c r="Q25" i="8"/>
  <c r="O25" i="8"/>
  <c r="Q22" i="8"/>
  <c r="Q23" i="8"/>
  <c r="O22" i="8"/>
  <c r="O23" i="8"/>
  <c r="Q9" i="8"/>
  <c r="O9" i="8"/>
  <c r="Q16" i="8"/>
  <c r="O16" i="8"/>
  <c r="Q20" i="8"/>
  <c r="Q21" i="8"/>
  <c r="O20" i="8"/>
  <c r="O21" i="8"/>
  <c r="Q18" i="8"/>
  <c r="Q19" i="8"/>
  <c r="O18" i="8"/>
  <c r="O19" i="8"/>
  <c r="O14" i="8"/>
  <c r="Q14" i="8"/>
  <c r="O12" i="8"/>
  <c r="Q12" i="8"/>
  <c r="Q10" i="8"/>
  <c r="O10" i="8"/>
  <c r="Q13" i="8"/>
  <c r="O13" i="8"/>
  <c r="O11" i="8"/>
  <c r="Q11" i="8"/>
  <c r="O15" i="8"/>
  <c r="Q15" i="8"/>
  <c r="Q33" i="8"/>
  <c r="O33" i="8"/>
  <c r="Q28" i="8"/>
  <c r="O28" i="8"/>
  <c r="O17" i="8"/>
  <c r="Q17" i="8"/>
</calcChain>
</file>

<file path=xl/sharedStrings.xml><?xml version="1.0" encoding="utf-8"?>
<sst xmlns="http://schemas.openxmlformats.org/spreadsheetml/2006/main" count="751" uniqueCount="304">
  <si>
    <t>Директор</t>
  </si>
  <si>
    <t>Ф.И.О.</t>
  </si>
  <si>
    <t>Уровень образования</t>
  </si>
  <si>
    <t>Пед.стаж</t>
  </si>
  <si>
    <t>должность</t>
  </si>
  <si>
    <t>категория</t>
  </si>
  <si>
    <t>Кол-во часов</t>
  </si>
  <si>
    <t>Кол-во ставок</t>
  </si>
  <si>
    <t xml:space="preserve">Базовый оклад </t>
  </si>
  <si>
    <t>Оплата по нагрузке</t>
  </si>
  <si>
    <t>коэф.уровня образования</t>
  </si>
  <si>
    <t>коэф. стажа работы</t>
  </si>
  <si>
    <t>коэф. напряженности</t>
  </si>
  <si>
    <t>высшее проф.образ.</t>
  </si>
  <si>
    <t>вторая</t>
  </si>
  <si>
    <t>методист</t>
  </si>
  <si>
    <t>соц. педагог</t>
  </si>
  <si>
    <t>первая</t>
  </si>
  <si>
    <t>высшая</t>
  </si>
  <si>
    <t>педагог доп.образов.</t>
  </si>
  <si>
    <t>Наименование должности</t>
  </si>
  <si>
    <t>Базовый оклад</t>
  </si>
  <si>
    <t>Коэф. в зависимости от группы</t>
  </si>
  <si>
    <t>Коэф. в зависимости от занимаемой должности</t>
  </si>
  <si>
    <t>Повышающий коэфициент</t>
  </si>
  <si>
    <t>Должностной оклад с коэф.</t>
  </si>
  <si>
    <t xml:space="preserve">Коэф. специфики работы </t>
  </si>
  <si>
    <t>Должностной оклад с учетом всех коэф.</t>
  </si>
  <si>
    <t>Должностной оклад с учетом всех коэф.с округлением</t>
  </si>
  <si>
    <t>ср.проф.образ</t>
  </si>
  <si>
    <t>Группа образовательного учреждения по оплате труда - первая</t>
  </si>
  <si>
    <t>педагог. психолог</t>
  </si>
  <si>
    <t>вакансия</t>
  </si>
  <si>
    <t>педагог-организатор</t>
  </si>
  <si>
    <t>педагог.психолог</t>
  </si>
  <si>
    <t>концертмейстер</t>
  </si>
  <si>
    <t>Гл.бухгалтер</t>
  </si>
  <si>
    <t>Должностной оклад с учетом всех коэф.специфики</t>
  </si>
  <si>
    <t xml:space="preserve">Должностной оклад с коэф. специф </t>
  </si>
  <si>
    <t>от 10до15</t>
  </si>
  <si>
    <t>от10до15</t>
  </si>
  <si>
    <t>плотник</t>
  </si>
  <si>
    <t>электрик</t>
  </si>
  <si>
    <t>вахтер</t>
  </si>
  <si>
    <t>гардеробщик</t>
  </si>
  <si>
    <t>Приложение 4</t>
  </si>
  <si>
    <t>педагогический персонал</t>
  </si>
  <si>
    <t>Коэф. квалифик. категории</t>
  </si>
  <si>
    <t xml:space="preserve">Должностной оклад с коэф. с округлением </t>
  </si>
  <si>
    <t>Руководитель</t>
  </si>
  <si>
    <t>Главный бухгалтер</t>
  </si>
  <si>
    <t>коэф. группы</t>
  </si>
  <si>
    <t>коэф. уровня</t>
  </si>
  <si>
    <t>ВСЕГО</t>
  </si>
  <si>
    <t>административный персонал</t>
  </si>
  <si>
    <t>Коэф. квалификационной категории Ккв</t>
  </si>
  <si>
    <t>Рук.структ.подраздел.</t>
  </si>
  <si>
    <t>обслуживающий персонал</t>
  </si>
  <si>
    <t>муз.руководитель</t>
  </si>
  <si>
    <t>инструктор по физкультуре</t>
  </si>
  <si>
    <t>инструктор по труду</t>
  </si>
  <si>
    <t>учитель-логопед</t>
  </si>
  <si>
    <t>учитель-дефектолог</t>
  </si>
  <si>
    <t>Зам.директора по АХР</t>
  </si>
  <si>
    <t>Итого зам. директора</t>
  </si>
  <si>
    <t>Итого зав. отделом</t>
  </si>
  <si>
    <t>Секретарь</t>
  </si>
  <si>
    <t>Заведующий хозяйством</t>
  </si>
  <si>
    <t>Художественный руководитель</t>
  </si>
  <si>
    <t>Бухгалтер</t>
  </si>
  <si>
    <t>Юрист</t>
  </si>
  <si>
    <t>Программист</t>
  </si>
  <si>
    <t>Электроник</t>
  </si>
  <si>
    <t>Ведущий аналитик</t>
  </si>
  <si>
    <t>Библиотекарь</t>
  </si>
  <si>
    <t xml:space="preserve">     </t>
  </si>
  <si>
    <t>Основная часть ФОТб-</t>
  </si>
  <si>
    <t>Мед.стаж</t>
  </si>
  <si>
    <t>Коэф. Квалифик. Категории</t>
  </si>
  <si>
    <t>Должностной оклад с коэф. С округлением (в ручную)</t>
  </si>
  <si>
    <t>%</t>
  </si>
  <si>
    <t>Сумма</t>
  </si>
  <si>
    <t>Врач - специалист</t>
  </si>
  <si>
    <t>высшее</t>
  </si>
  <si>
    <t>33 11 29</t>
  </si>
  <si>
    <t>врач-невролог</t>
  </si>
  <si>
    <t>28 07 19</t>
  </si>
  <si>
    <t>врач-физиотерапевт</t>
  </si>
  <si>
    <t>27 04 10</t>
  </si>
  <si>
    <t>врач-лор</t>
  </si>
  <si>
    <t>32 07 05</t>
  </si>
  <si>
    <t>врач-гастроэнтэролог</t>
  </si>
  <si>
    <t>от 15</t>
  </si>
  <si>
    <t>от 10 до 15</t>
  </si>
  <si>
    <t>врач-стоматолог</t>
  </si>
  <si>
    <t>врач-окулист</t>
  </si>
  <si>
    <t>Итого врач- специалист</t>
  </si>
  <si>
    <t>Инструктор ЛФК</t>
  </si>
  <si>
    <t>Итого инструктор ЛФК</t>
  </si>
  <si>
    <t>ср.проф.</t>
  </si>
  <si>
    <t xml:space="preserve">33 00 00 </t>
  </si>
  <si>
    <t>40 00 00</t>
  </si>
  <si>
    <t>медсестра</t>
  </si>
  <si>
    <t>26 03 26</t>
  </si>
  <si>
    <t>03 02 27</t>
  </si>
  <si>
    <t>34 01 00</t>
  </si>
  <si>
    <t>Итого медсестра</t>
  </si>
  <si>
    <t>32 00 00</t>
  </si>
  <si>
    <t>м/с для орг.питания</t>
  </si>
  <si>
    <t>Итого медсестра по питанию</t>
  </si>
  <si>
    <t>Культорганизатор</t>
  </si>
  <si>
    <t>Балетмейстер</t>
  </si>
  <si>
    <t>Хормейстер</t>
  </si>
  <si>
    <t>Дирижер</t>
  </si>
  <si>
    <t>Киномеханник</t>
  </si>
  <si>
    <t>Реставратор (настройщик ) музыкальных инструментов</t>
  </si>
  <si>
    <t>Техник</t>
  </si>
  <si>
    <t>Инженер</t>
  </si>
  <si>
    <t>Ст. медсестра</t>
  </si>
  <si>
    <t>Итого ст. медсестра</t>
  </si>
  <si>
    <t>вредные условия</t>
  </si>
  <si>
    <t>медсестра круглосуточного дежурства</t>
  </si>
  <si>
    <t>Итого медсестра круглосуточного дежурства</t>
  </si>
  <si>
    <t>медсестра по физиотерапии</t>
  </si>
  <si>
    <t>Итого медсестра по физиотерапии</t>
  </si>
  <si>
    <t>Костюмер</t>
  </si>
  <si>
    <t>Мастер</t>
  </si>
  <si>
    <t>Механник-сменный капитан</t>
  </si>
  <si>
    <t>Капитан-сменный механник</t>
  </si>
  <si>
    <t>Штурман</t>
  </si>
  <si>
    <t>мл. мед. сестра</t>
  </si>
  <si>
    <t>Итого мл. медсестра</t>
  </si>
  <si>
    <t>Санитарка</t>
  </si>
  <si>
    <t>Итого санитарка</t>
  </si>
  <si>
    <t>12 00 00</t>
  </si>
  <si>
    <t>Швея по ремонту одежды</t>
  </si>
  <si>
    <t>Механник (электромеханник)</t>
  </si>
  <si>
    <t>Шеф -повар</t>
  </si>
  <si>
    <t>Повар</t>
  </si>
  <si>
    <t>Слесарь-сантехник</t>
  </si>
  <si>
    <t>уборщик служебных помещений</t>
  </si>
  <si>
    <t>Расшифровка по медицинскому персоналу к расчету фонда з/платы</t>
  </si>
  <si>
    <t>Итого мед. персонала</t>
  </si>
  <si>
    <t>Режиссер</t>
  </si>
  <si>
    <t>Итого по «секретарь»</t>
  </si>
  <si>
    <t>Итого по «заведующим хозяйством»</t>
  </si>
  <si>
    <t>Итого по «художественный руководитель»</t>
  </si>
  <si>
    <t>Итого по «бухгалтер»</t>
  </si>
  <si>
    <t>Итого по «лаборант»</t>
  </si>
  <si>
    <t>Итого по «юрист»</t>
  </si>
  <si>
    <t>Итого по «программист»</t>
  </si>
  <si>
    <t>Итого по «электроник»</t>
  </si>
  <si>
    <t>Итого по «ведущий аналитик»</t>
  </si>
  <si>
    <t>Итого по «библиотекарь»</t>
  </si>
  <si>
    <t>Итого по «художник»</t>
  </si>
  <si>
    <t>Итого по «культоргоргаанизатор»</t>
  </si>
  <si>
    <t>Итого по «балетмейстер»</t>
  </si>
  <si>
    <t>Итого по «хормейстер»</t>
  </si>
  <si>
    <t>Итого по «дирижер»</t>
  </si>
  <si>
    <t>Итого по «киномеханник»</t>
  </si>
  <si>
    <t>Итого по «режиссер»</t>
  </si>
  <si>
    <t>Итого по «мастер»</t>
  </si>
  <si>
    <t>Итого по «реставратор (настройщик) музыкальных инструментов»</t>
  </si>
  <si>
    <t>Итого по «техник»</t>
  </si>
  <si>
    <t>Итого по «инженер»</t>
  </si>
  <si>
    <t>Итого по «капитан-сменный миханник»</t>
  </si>
  <si>
    <t>Итого по «механник-сменный капитан»</t>
  </si>
  <si>
    <t>Итого по «штурман»</t>
  </si>
  <si>
    <t>Итого по «швея по ремонту одежды»</t>
  </si>
  <si>
    <t>Итого по «механник (электромеханник)»</t>
  </si>
  <si>
    <t>Итого по «шеф-повар»</t>
  </si>
  <si>
    <t>Итого по «повар»</t>
  </si>
  <si>
    <t>врач-психоневролог</t>
  </si>
  <si>
    <t>Зам. Директора по УВР</t>
  </si>
  <si>
    <t>Зав.отдела ОМО</t>
  </si>
  <si>
    <t>Учебно-вспомогательный  персонал</t>
  </si>
  <si>
    <t>Итого по « звукооператор»</t>
  </si>
  <si>
    <t>художник</t>
  </si>
  <si>
    <t xml:space="preserve"> высшее проф.образ.</t>
  </si>
  <si>
    <t>04.00.00</t>
  </si>
  <si>
    <t>вредность</t>
  </si>
  <si>
    <t>00.00.05</t>
  </si>
  <si>
    <t xml:space="preserve">    </t>
  </si>
  <si>
    <t>Зав.отдела ХЭО</t>
  </si>
  <si>
    <r>
      <t xml:space="preserve">Итого по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методист</t>
    </r>
    <r>
      <rPr>
        <b/>
        <sz val="12"/>
        <rFont val="Calibri"/>
        <family val="2"/>
        <charset val="204"/>
      </rPr>
      <t>»</t>
    </r>
  </si>
  <si>
    <r>
      <t xml:space="preserve">Итого по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педагог-психолог</t>
    </r>
    <r>
      <rPr>
        <b/>
        <sz val="12"/>
        <rFont val="Calibri"/>
        <family val="2"/>
        <charset val="204"/>
      </rPr>
      <t>»</t>
    </r>
  </si>
  <si>
    <t>от 0 до 10</t>
  </si>
  <si>
    <t xml:space="preserve">     работников муниципального образовательного учреждения дополнительного образования </t>
  </si>
  <si>
    <r>
      <t xml:space="preserve">Итого по </t>
    </r>
    <r>
      <rPr>
        <b/>
        <sz val="10"/>
        <rFont val="Calibri"/>
        <family val="2"/>
        <charset val="204"/>
      </rPr>
      <t>«костюмер»</t>
    </r>
  </si>
  <si>
    <t>Осветитель сцены</t>
  </si>
  <si>
    <r>
      <t xml:space="preserve">Итого по </t>
    </r>
    <r>
      <rPr>
        <b/>
        <sz val="10"/>
        <rFont val="Calibri"/>
        <family val="2"/>
        <charset val="204"/>
      </rPr>
      <t>«осветитель сцены»</t>
    </r>
  </si>
  <si>
    <t>Дезинфектор</t>
  </si>
  <si>
    <r>
      <t xml:space="preserve">Итого по </t>
    </r>
    <r>
      <rPr>
        <b/>
        <sz val="10"/>
        <rFont val="Calibri"/>
        <family val="2"/>
        <charset val="204"/>
      </rPr>
      <t>«дезинфектор»</t>
    </r>
  </si>
  <si>
    <t>Старший моторист-рулевой</t>
  </si>
  <si>
    <r>
      <t xml:space="preserve">Итого по </t>
    </r>
    <r>
      <rPr>
        <b/>
        <sz val="10"/>
        <rFont val="Calibri"/>
        <family val="2"/>
        <charset val="204"/>
      </rPr>
      <t>«старший моторист рулевой»</t>
    </r>
  </si>
  <si>
    <t>Моторист-рулевой</t>
  </si>
  <si>
    <r>
      <t xml:space="preserve">Итого по </t>
    </r>
    <r>
      <rPr>
        <b/>
        <sz val="10"/>
        <rFont val="Calibri"/>
        <family val="2"/>
        <charset val="204"/>
      </rPr>
      <t>« моторист рулевой»</t>
    </r>
  </si>
  <si>
    <t>Моторист-дизель-генераторной установки</t>
  </si>
  <si>
    <r>
      <t xml:space="preserve">Итого по </t>
    </r>
    <r>
      <rPr>
        <b/>
        <sz val="10"/>
        <rFont val="Calibri"/>
        <family val="2"/>
        <charset val="204"/>
      </rPr>
      <t>« моторист-дизель-генераторной установки»</t>
    </r>
  </si>
  <si>
    <t>Боцман</t>
  </si>
  <si>
    <r>
      <t xml:space="preserve">Итого по </t>
    </r>
    <r>
      <rPr>
        <b/>
        <sz val="10"/>
        <rFont val="Calibri"/>
        <family val="2"/>
        <charset val="204"/>
      </rPr>
      <t>«боцман»</t>
    </r>
  </si>
  <si>
    <t>Матрос</t>
  </si>
  <si>
    <r>
      <t xml:space="preserve">Итого по </t>
    </r>
    <r>
      <rPr>
        <b/>
        <sz val="10"/>
        <rFont val="Calibri"/>
        <family val="2"/>
        <charset val="204"/>
      </rPr>
      <t>«матрос»</t>
    </r>
  </si>
  <si>
    <t>Парикмахер</t>
  </si>
  <si>
    <r>
      <t xml:space="preserve">Итого по </t>
    </r>
    <r>
      <rPr>
        <b/>
        <sz val="10"/>
        <rFont val="Calibri"/>
        <family val="2"/>
        <charset val="204"/>
      </rPr>
      <t>«парикмахер»</t>
    </r>
  </si>
  <si>
    <t>Кастелянша</t>
  </si>
  <si>
    <r>
      <t xml:space="preserve">Итого по </t>
    </r>
    <r>
      <rPr>
        <b/>
        <sz val="10"/>
        <rFont val="Calibri"/>
        <family val="2"/>
        <charset val="204"/>
      </rPr>
      <t>«кастелянша»</t>
    </r>
  </si>
  <si>
    <t>Кладовщик</t>
  </si>
  <si>
    <r>
      <t xml:space="preserve">Итого по </t>
    </r>
    <r>
      <rPr>
        <b/>
        <sz val="10"/>
        <rFont val="Calibri"/>
        <family val="2"/>
        <charset val="204"/>
      </rPr>
      <t>«кладовщик»</t>
    </r>
  </si>
  <si>
    <t>Машенист по стирке белья</t>
  </si>
  <si>
    <r>
      <t xml:space="preserve">Итого по </t>
    </r>
    <r>
      <rPr>
        <b/>
        <sz val="10"/>
        <rFont val="Calibri"/>
        <family val="2"/>
        <charset val="204"/>
      </rPr>
      <t>«машенист по стирке белья»</t>
    </r>
  </si>
  <si>
    <t>Подсобный рабочий</t>
  </si>
  <si>
    <r>
      <t xml:space="preserve">Итого по </t>
    </r>
    <r>
      <rPr>
        <b/>
        <sz val="10"/>
        <rFont val="Calibri"/>
        <family val="2"/>
        <charset val="204"/>
      </rPr>
      <t>«подсобный рабочий»</t>
    </r>
  </si>
  <si>
    <t>Грузчик</t>
  </si>
  <si>
    <r>
      <t xml:space="preserve">Итого по </t>
    </r>
    <r>
      <rPr>
        <b/>
        <sz val="10"/>
        <rFont val="Calibri"/>
        <family val="2"/>
        <charset val="204"/>
      </rPr>
      <t>«грузчик»</t>
    </r>
  </si>
  <si>
    <t>Рабочий по уходу за животными</t>
  </si>
  <si>
    <r>
      <t xml:space="preserve">Итого по </t>
    </r>
    <r>
      <rPr>
        <b/>
        <sz val="10"/>
        <rFont val="Calibri"/>
        <family val="2"/>
        <charset val="204"/>
      </rPr>
      <t>«рабочий по уходу за животными»</t>
    </r>
  </si>
  <si>
    <t>Рабочий по ремонту учебных судов</t>
  </si>
  <si>
    <r>
      <t xml:space="preserve">Итого по </t>
    </r>
    <r>
      <rPr>
        <b/>
        <sz val="10"/>
        <rFont val="Calibri"/>
        <family val="2"/>
        <charset val="204"/>
      </rPr>
      <t>«рабочий по ремонту учебных судов"</t>
    </r>
  </si>
  <si>
    <t>Рабочий по ремонту плавбазы</t>
  </si>
  <si>
    <r>
      <t xml:space="preserve">Итого по </t>
    </r>
    <r>
      <rPr>
        <b/>
        <sz val="10"/>
        <rFont val="Calibri"/>
        <family val="2"/>
        <charset val="204"/>
      </rPr>
      <t>«рабочий по ремонту плавбазы"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</si>
  <si>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плотник</t>
    </r>
    <r>
      <rPr>
        <b/>
        <sz val="10"/>
        <rFont val="Calibri"/>
        <family val="2"/>
        <charset val="204"/>
      </rPr>
      <t>»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</si>
  <si>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электрик</t>
    </r>
    <r>
      <rPr>
        <b/>
        <sz val="10"/>
        <rFont val="Calibri"/>
        <family val="2"/>
        <charset val="204"/>
      </rPr>
      <t>»</t>
    </r>
  </si>
  <si>
    <r>
      <t xml:space="preserve">Итого по </t>
    </r>
    <r>
      <rPr>
        <b/>
        <sz val="10"/>
        <rFont val="Calibri"/>
        <family val="2"/>
        <charset val="204"/>
      </rPr>
      <t>«слесарь-сантехник»</t>
    </r>
  </si>
  <si>
    <t>Кочегар</t>
  </si>
  <si>
    <r>
      <t xml:space="preserve">Итого по </t>
    </r>
    <r>
      <rPr>
        <b/>
        <sz val="10"/>
        <rFont val="Calibri"/>
        <family val="2"/>
        <charset val="204"/>
      </rPr>
      <t>«кочегар»</t>
    </r>
  </si>
  <si>
    <t>Водитель</t>
  </si>
  <si>
    <r>
      <t xml:space="preserve">Итого по </t>
    </r>
    <r>
      <rPr>
        <b/>
        <sz val="10"/>
        <rFont val="Calibri"/>
        <family val="2"/>
        <charset val="204"/>
      </rPr>
      <t>«водитель»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</si>
  <si>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вахтер</t>
    </r>
    <r>
      <rPr>
        <b/>
        <sz val="10"/>
        <rFont val="Calibri"/>
        <family val="2"/>
        <charset val="204"/>
      </rPr>
      <t>»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</si>
  <si>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сторож</t>
    </r>
    <r>
      <rPr>
        <b/>
        <sz val="10"/>
        <rFont val="Calibri"/>
        <family val="2"/>
        <charset val="204"/>
      </rPr>
      <t>»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</si>
  <si>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уборщик служебных помещений</t>
    </r>
    <r>
      <rPr>
        <b/>
        <sz val="10"/>
        <rFont val="Calibri"/>
        <family val="2"/>
        <charset val="204"/>
      </rPr>
      <t>»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</si>
  <si>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гардеробщик</t>
    </r>
    <r>
      <rPr>
        <b/>
        <sz val="10"/>
        <rFont val="Calibri"/>
        <family val="2"/>
        <charset val="204"/>
      </rPr>
      <t>»</t>
    </r>
  </si>
  <si>
    <t>дворник</t>
  </si>
  <si>
    <r>
      <t xml:space="preserve">Итого по </t>
    </r>
    <r>
      <rPr>
        <b/>
        <sz val="10"/>
        <rFont val="Calibri"/>
        <family val="2"/>
        <charset val="204"/>
      </rPr>
      <t>«дворник»</t>
    </r>
  </si>
  <si>
    <t>Брожевич И.В.</t>
  </si>
  <si>
    <t>Сизова Н.А.</t>
  </si>
  <si>
    <t>Наумова А.Е.</t>
  </si>
  <si>
    <t>Зав.психолого-педаг.отд.</t>
  </si>
  <si>
    <t>Зав.методическим отд.</t>
  </si>
  <si>
    <t>сторож</t>
  </si>
  <si>
    <t>Красавина Т.Д.</t>
  </si>
  <si>
    <t>Кузьмичева И.А.</t>
  </si>
  <si>
    <t>Клукина Т.В.</t>
  </si>
  <si>
    <t>Ложкина В.В.</t>
  </si>
  <si>
    <t>Проскурякова Т.Н.</t>
  </si>
  <si>
    <t>Молчанова А.В.</t>
  </si>
  <si>
    <t>36.07.20</t>
  </si>
  <si>
    <t>01.00.05</t>
  </si>
  <si>
    <t>05.00.00</t>
  </si>
  <si>
    <t>Мельникова Г.В.</t>
  </si>
  <si>
    <t>Камышева М.Ю.</t>
  </si>
  <si>
    <t xml:space="preserve"> </t>
  </si>
  <si>
    <t>педагог-психолог</t>
  </si>
  <si>
    <t>36.06.01</t>
  </si>
  <si>
    <t>до 10</t>
  </si>
  <si>
    <t>Пименова М.И.</t>
  </si>
  <si>
    <t>32.06.01</t>
  </si>
  <si>
    <t>Кашина О.В.</t>
  </si>
  <si>
    <t>Разина Е.В.</t>
  </si>
  <si>
    <t>лаборант</t>
  </si>
  <si>
    <t>до10</t>
  </si>
  <si>
    <t>Калачинская А.М.</t>
  </si>
  <si>
    <t>Галина Е.С.</t>
  </si>
  <si>
    <t>Соколова  С.В.</t>
  </si>
  <si>
    <t>педагог психолог</t>
  </si>
  <si>
    <t>27.00.09</t>
  </si>
  <si>
    <t>34.09.04</t>
  </si>
  <si>
    <t>28.00.02</t>
  </si>
  <si>
    <t>06.00.00</t>
  </si>
  <si>
    <t>35.11.06</t>
  </si>
  <si>
    <t>22.00.00</t>
  </si>
  <si>
    <t>10.00.15</t>
  </si>
  <si>
    <t>00.09.11</t>
  </si>
  <si>
    <t>00.11.26</t>
  </si>
  <si>
    <t>звукооператор</t>
  </si>
  <si>
    <t>33.06.01</t>
  </si>
  <si>
    <t xml:space="preserve">Таблица проверки установления должностных окладов на 01.09.18 г. </t>
  </si>
  <si>
    <t>от 10 до15</t>
  </si>
  <si>
    <t>00.00.00</t>
  </si>
  <si>
    <t>00.10.24</t>
  </si>
  <si>
    <t>03.00.02</t>
  </si>
  <si>
    <t>2018 на 01.09.18</t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</si>
  <si>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педагог-организатор</t>
    </r>
    <r>
      <rPr>
        <b/>
        <sz val="10"/>
        <rFont val="Calibri"/>
        <family val="2"/>
        <charset val="204"/>
      </rPr>
      <t>»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</si>
  <si>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методист</t>
    </r>
    <r>
      <rPr>
        <b/>
        <sz val="10"/>
        <rFont val="Calibri"/>
        <family val="2"/>
        <charset val="204"/>
      </rPr>
      <t>»</t>
    </r>
  </si>
  <si>
    <r>
      <t xml:space="preserve">Итого по 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социальный педагог</t>
    </r>
    <r>
      <rPr>
        <b/>
        <sz val="10"/>
        <rFont val="Calibri"/>
        <family val="2"/>
        <charset val="204"/>
      </rPr>
      <t>»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</si>
  <si>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педагог-психолог</t>
    </r>
    <r>
      <rPr>
        <b/>
        <sz val="10"/>
        <rFont val="Calibri"/>
        <family val="2"/>
        <charset val="204"/>
      </rPr>
      <t>»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</si>
  <si>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концертмейстер</t>
    </r>
    <r>
      <rPr>
        <b/>
        <sz val="10"/>
        <rFont val="Calibri"/>
        <family val="2"/>
        <charset val="204"/>
      </rPr>
      <t>»</t>
    </r>
  </si>
  <si>
    <r>
      <t xml:space="preserve">Итого по </t>
    </r>
    <r>
      <rPr>
        <b/>
        <sz val="10"/>
        <rFont val="Calibri"/>
        <family val="2"/>
        <charset val="204"/>
      </rPr>
      <t>«муз. руководитель»</t>
    </r>
  </si>
  <si>
    <r>
      <t xml:space="preserve">Итого по </t>
    </r>
    <r>
      <rPr>
        <b/>
        <sz val="10"/>
        <rFont val="Calibri"/>
        <family val="2"/>
        <charset val="204"/>
      </rPr>
      <t>«инструктор по физкультуре»</t>
    </r>
  </si>
  <si>
    <r>
      <t xml:space="preserve">Итого по </t>
    </r>
    <r>
      <rPr>
        <b/>
        <sz val="10"/>
        <rFont val="Calibri"/>
        <family val="2"/>
        <charset val="204"/>
      </rPr>
      <t>«инструктор по труду»</t>
    </r>
  </si>
  <si>
    <r>
      <t xml:space="preserve">Итого по </t>
    </r>
    <r>
      <rPr>
        <b/>
        <sz val="10"/>
        <rFont val="Calibri"/>
        <family val="2"/>
        <charset val="204"/>
      </rPr>
      <t>«учитель-логопед»</t>
    </r>
  </si>
  <si>
    <r>
      <t xml:space="preserve">Итого по </t>
    </r>
    <r>
      <rPr>
        <b/>
        <sz val="10"/>
        <rFont val="Calibri"/>
        <family val="2"/>
        <charset val="204"/>
      </rPr>
      <t>«учитель-дефектолог»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</si>
  <si>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педагог доп. образования</t>
    </r>
    <r>
      <rPr>
        <b/>
        <sz val="10"/>
        <rFont val="Calibri"/>
        <family val="2"/>
        <charset val="204"/>
      </rPr>
      <t>»</t>
    </r>
  </si>
  <si>
    <t>00.11.28</t>
  </si>
  <si>
    <t>от 15 и более</t>
  </si>
  <si>
    <t>Стаж руководящей работы</t>
  </si>
  <si>
    <t>23 00 00</t>
  </si>
  <si>
    <t>от 0 до 5</t>
  </si>
  <si>
    <t>15 00 00</t>
  </si>
  <si>
    <t>00 00 00</t>
  </si>
  <si>
    <t xml:space="preserve">Таблица проверки установления должностных окладов на 01.09.2019 г. </t>
  </si>
  <si>
    <t xml:space="preserve">     работников муниципального учреждения дополнительного образования </t>
  </si>
  <si>
    <t xml:space="preserve">     работников муниципального образовательного учреждения дополнительного образования  </t>
  </si>
  <si>
    <t>Итого руководитель структурного подразделения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</si>
</sst>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"/>
    <numFmt numFmtId="180" formatCode="dd/mm/yy;@"/>
  </numFmts>
  <fonts count="17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Cambria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</font>
    <font>
      <b/>
      <sz val="10"/>
      <name val="Calibri"/>
      <family val="2"/>
      <charset val="204"/>
    </font>
    <font>
      <b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45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3" fillId="0" borderId="0" xfId="0" applyFont="1" applyFill="1" applyBorder="1"/>
    <xf numFmtId="2" fontId="3" fillId="0" borderId="0" xfId="0" applyNumberFormat="1" applyFont="1" applyBorder="1"/>
    <xf numFmtId="2" fontId="4" fillId="0" borderId="0" xfId="0" applyNumberFormat="1" applyFont="1" applyBorder="1"/>
    <xf numFmtId="0" fontId="4" fillId="0" borderId="1" xfId="0" applyFont="1" applyBorder="1"/>
    <xf numFmtId="0" fontId="3" fillId="0" borderId="1" xfId="0" applyFont="1" applyBorder="1"/>
    <xf numFmtId="2" fontId="4" fillId="0" borderId="1" xfId="0" applyNumberFormat="1" applyFont="1" applyBorder="1"/>
    <xf numFmtId="0" fontId="4" fillId="0" borderId="2" xfId="0" applyFont="1" applyBorder="1"/>
    <xf numFmtId="0" fontId="3" fillId="0" borderId="2" xfId="0" applyFont="1" applyBorder="1"/>
    <xf numFmtId="2" fontId="4" fillId="0" borderId="2" xfId="0" applyNumberFormat="1" applyFont="1" applyBorder="1"/>
    <xf numFmtId="2" fontId="3" fillId="0" borderId="2" xfId="0" applyNumberFormat="1" applyFont="1" applyBorder="1"/>
    <xf numFmtId="0" fontId="3" fillId="0" borderId="2" xfId="0" applyFont="1" applyBorder="1" applyAlignment="1">
      <alignment wrapText="1"/>
    </xf>
    <xf numFmtId="0" fontId="3" fillId="0" borderId="3" xfId="0" applyFont="1" applyBorder="1"/>
    <xf numFmtId="2" fontId="4" fillId="0" borderId="3" xfId="0" applyNumberFormat="1" applyFont="1" applyBorder="1"/>
    <xf numFmtId="0" fontId="4" fillId="0" borderId="3" xfId="0" applyFont="1" applyBorder="1"/>
    <xf numFmtId="2" fontId="3" fillId="0" borderId="3" xfId="0" applyNumberFormat="1" applyFont="1" applyBorder="1"/>
    <xf numFmtId="0" fontId="4" fillId="0" borderId="4" xfId="0" applyFont="1" applyBorder="1"/>
    <xf numFmtId="0" fontId="3" fillId="0" borderId="4" xfId="0" applyFont="1" applyBorder="1"/>
    <xf numFmtId="2" fontId="4" fillId="0" borderId="4" xfId="0" applyNumberFormat="1" applyFont="1" applyBorder="1"/>
    <xf numFmtId="2" fontId="3" fillId="0" borderId="4" xfId="0" applyNumberFormat="1" applyFont="1" applyBorder="1"/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2" fontId="3" fillId="0" borderId="0" xfId="0" applyNumberFormat="1" applyFont="1" applyFill="1" applyBorder="1"/>
    <xf numFmtId="0" fontId="3" fillId="0" borderId="0" xfId="0" applyFont="1" applyFill="1"/>
    <xf numFmtId="2" fontId="4" fillId="0" borderId="0" xfId="0" applyNumberFormat="1" applyFont="1" applyFill="1" applyBorder="1"/>
    <xf numFmtId="0" fontId="4" fillId="0" borderId="0" xfId="0" applyFont="1" applyFill="1"/>
    <xf numFmtId="0" fontId="3" fillId="0" borderId="4" xfId="0" applyFont="1" applyFill="1" applyBorder="1"/>
    <xf numFmtId="2" fontId="4" fillId="2" borderId="5" xfId="0" applyNumberFormat="1" applyFont="1" applyFill="1" applyBorder="1"/>
    <xf numFmtId="2" fontId="4" fillId="2" borderId="1" xfId="0" applyNumberFormat="1" applyFont="1" applyFill="1" applyBorder="1"/>
    <xf numFmtId="0" fontId="7" fillId="2" borderId="6" xfId="0" applyFont="1" applyFill="1" applyBorder="1"/>
    <xf numFmtId="2" fontId="3" fillId="2" borderId="1" xfId="0" applyNumberFormat="1" applyFont="1" applyFill="1" applyBorder="1"/>
    <xf numFmtId="2" fontId="7" fillId="2" borderId="6" xfId="0" applyNumberFormat="1" applyFont="1" applyFill="1" applyBorder="1"/>
    <xf numFmtId="0" fontId="5" fillId="0" borderId="4" xfId="0" applyFont="1" applyFill="1" applyBorder="1" applyAlignment="1">
      <alignment wrapText="1"/>
    </xf>
    <xf numFmtId="0" fontId="4" fillId="0" borderId="0" xfId="0" applyFont="1" applyFill="1" applyBorder="1" applyAlignment="1"/>
    <xf numFmtId="0" fontId="3" fillId="0" borderId="1" xfId="0" applyFont="1" applyFill="1" applyBorder="1"/>
    <xf numFmtId="2" fontId="3" fillId="0" borderId="7" xfId="0" applyNumberFormat="1" applyFont="1" applyBorder="1"/>
    <xf numFmtId="2" fontId="3" fillId="0" borderId="8" xfId="0" applyNumberFormat="1" applyFont="1" applyBorder="1"/>
    <xf numFmtId="0" fontId="4" fillId="0" borderId="1" xfId="0" applyFont="1" applyFill="1" applyBorder="1"/>
    <xf numFmtId="0" fontId="5" fillId="0" borderId="4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8" xfId="0" applyFont="1" applyBorder="1"/>
    <xf numFmtId="0" fontId="3" fillId="0" borderId="9" xfId="0" applyFont="1" applyBorder="1"/>
    <xf numFmtId="0" fontId="4" fillId="0" borderId="9" xfId="0" applyFont="1" applyBorder="1"/>
    <xf numFmtId="2" fontId="4" fillId="0" borderId="9" xfId="0" applyNumberFormat="1" applyFont="1" applyBorder="1"/>
    <xf numFmtId="2" fontId="3" fillId="0" borderId="9" xfId="0" applyNumberFormat="1" applyFont="1" applyBorder="1"/>
    <xf numFmtId="0" fontId="3" fillId="0" borderId="4" xfId="0" applyFont="1" applyFill="1" applyBorder="1" applyAlignment="1">
      <alignment wrapText="1"/>
    </xf>
    <xf numFmtId="0" fontId="3" fillId="3" borderId="4" xfId="0" applyFont="1" applyFill="1" applyBorder="1"/>
    <xf numFmtId="0" fontId="5" fillId="3" borderId="4" xfId="0" applyFont="1" applyFill="1" applyBorder="1" applyAlignment="1">
      <alignment wrapText="1"/>
    </xf>
    <xf numFmtId="0" fontId="3" fillId="3" borderId="2" xfId="0" applyFont="1" applyFill="1" applyBorder="1"/>
    <xf numFmtId="0" fontId="8" fillId="0" borderId="1" xfId="0" applyFont="1" applyBorder="1"/>
    <xf numFmtId="0" fontId="9" fillId="0" borderId="1" xfId="0" applyFont="1" applyFill="1" applyBorder="1"/>
    <xf numFmtId="0" fontId="9" fillId="0" borderId="1" xfId="0" applyFont="1" applyBorder="1" applyAlignment="1">
      <alignment wrapText="1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9" fillId="0" borderId="1" xfId="0" applyFont="1" applyBorder="1"/>
    <xf numFmtId="0" fontId="9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9" fillId="0" borderId="0" xfId="0" applyFont="1"/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5" fillId="0" borderId="15" xfId="0" applyFont="1" applyBorder="1"/>
    <xf numFmtId="0" fontId="15" fillId="0" borderId="1" xfId="0" applyFont="1" applyBorder="1"/>
    <xf numFmtId="0" fontId="5" fillId="0" borderId="1" xfId="0" applyFont="1" applyBorder="1"/>
    <xf numFmtId="0" fontId="3" fillId="0" borderId="0" xfId="0" applyFont="1" applyFill="1" applyBorder="1" applyAlignment="1">
      <alignment wrapText="1"/>
    </xf>
    <xf numFmtId="0" fontId="11" fillId="0" borderId="2" xfId="0" applyFont="1" applyBorder="1"/>
    <xf numFmtId="2" fontId="11" fillId="0" borderId="2" xfId="0" applyNumberFormat="1" applyFont="1" applyBorder="1"/>
    <xf numFmtId="2" fontId="11" fillId="2" borderId="2" xfId="0" applyNumberFormat="1" applyFont="1" applyFill="1" applyBorder="1"/>
    <xf numFmtId="2" fontId="10" fillId="0" borderId="2" xfId="0" applyNumberFormat="1" applyFont="1" applyBorder="1"/>
    <xf numFmtId="0" fontId="10" fillId="0" borderId="3" xfId="0" applyFont="1" applyBorder="1"/>
    <xf numFmtId="0" fontId="10" fillId="0" borderId="3" xfId="0" applyFont="1" applyBorder="1" applyAlignment="1">
      <alignment wrapText="1"/>
    </xf>
    <xf numFmtId="2" fontId="11" fillId="0" borderId="3" xfId="0" applyNumberFormat="1" applyFont="1" applyBorder="1"/>
    <xf numFmtId="2" fontId="11" fillId="2" borderId="3" xfId="0" applyNumberFormat="1" applyFont="1" applyFill="1" applyBorder="1"/>
    <xf numFmtId="0" fontId="11" fillId="0" borderId="3" xfId="0" applyFont="1" applyBorder="1"/>
    <xf numFmtId="2" fontId="10" fillId="0" borderId="3" xfId="0" applyNumberFormat="1" applyFont="1" applyBorder="1"/>
    <xf numFmtId="0" fontId="11" fillId="0" borderId="16" xfId="0" applyFont="1" applyFill="1" applyBorder="1"/>
    <xf numFmtId="0" fontId="10" fillId="0" borderId="16" xfId="0" applyFont="1" applyFill="1" applyBorder="1"/>
    <xf numFmtId="2" fontId="11" fillId="0" borderId="16" xfId="0" applyNumberFormat="1" applyFont="1" applyFill="1" applyBorder="1"/>
    <xf numFmtId="2" fontId="11" fillId="2" borderId="16" xfId="0" applyNumberFormat="1" applyFont="1" applyFill="1" applyBorder="1"/>
    <xf numFmtId="0" fontId="11" fillId="0" borderId="4" xfId="0" applyFont="1" applyBorder="1"/>
    <xf numFmtId="0" fontId="10" fillId="0" borderId="4" xfId="0" applyFont="1" applyBorder="1"/>
    <xf numFmtId="2" fontId="11" fillId="0" borderId="4" xfId="0" applyNumberFormat="1" applyFont="1" applyBorder="1"/>
    <xf numFmtId="2" fontId="11" fillId="2" borderId="4" xfId="0" applyNumberFormat="1" applyFont="1" applyFill="1" applyBorder="1"/>
    <xf numFmtId="2" fontId="10" fillId="0" borderId="4" xfId="0" applyNumberFormat="1" applyFont="1" applyBorder="1"/>
    <xf numFmtId="1" fontId="11" fillId="2" borderId="16" xfId="0" applyNumberFormat="1" applyFont="1" applyFill="1" applyBorder="1"/>
    <xf numFmtId="0" fontId="10" fillId="0" borderId="4" xfId="0" applyFont="1" applyBorder="1" applyAlignment="1">
      <alignment wrapText="1"/>
    </xf>
    <xf numFmtId="14" fontId="10" fillId="0" borderId="16" xfId="0" applyNumberFormat="1" applyFont="1" applyFill="1" applyBorder="1"/>
    <xf numFmtId="0" fontId="10" fillId="0" borderId="9" xfId="0" applyFont="1" applyBorder="1"/>
    <xf numFmtId="180" fontId="10" fillId="0" borderId="3" xfId="0" applyNumberFormat="1" applyFont="1" applyBorder="1" applyAlignment="1">
      <alignment horizontal="left"/>
    </xf>
    <xf numFmtId="0" fontId="3" fillId="0" borderId="7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4" fillId="0" borderId="11" xfId="0" applyFont="1" applyFill="1" applyBorder="1"/>
    <xf numFmtId="0" fontId="4" fillId="0" borderId="12" xfId="0" applyFont="1" applyFill="1" applyBorder="1"/>
    <xf numFmtId="1" fontId="3" fillId="0" borderId="1" xfId="0" applyNumberFormat="1" applyFont="1" applyBorder="1"/>
    <xf numFmtId="0" fontId="15" fillId="0" borderId="0" xfId="0" applyFont="1" applyBorder="1"/>
    <xf numFmtId="0" fontId="4" fillId="4" borderId="1" xfId="0" applyFont="1" applyFill="1" applyBorder="1"/>
    <xf numFmtId="0" fontId="3" fillId="4" borderId="1" xfId="0" applyFont="1" applyFill="1" applyBorder="1"/>
    <xf numFmtId="2" fontId="3" fillId="4" borderId="1" xfId="0" applyNumberFormat="1" applyFont="1" applyFill="1" applyBorder="1"/>
    <xf numFmtId="2" fontId="4" fillId="4" borderId="1" xfId="0" applyNumberFormat="1" applyFont="1" applyFill="1" applyBorder="1"/>
    <xf numFmtId="0" fontId="4" fillId="4" borderId="1" xfId="0" applyFont="1" applyFill="1" applyBorder="1" applyAlignment="1">
      <alignment wrapText="1"/>
    </xf>
    <xf numFmtId="0" fontId="3" fillId="4" borderId="11" xfId="0" applyFont="1" applyFill="1" applyBorder="1"/>
    <xf numFmtId="2" fontId="4" fillId="2" borderId="6" xfId="0" applyNumberFormat="1" applyFont="1" applyFill="1" applyBorder="1"/>
    <xf numFmtId="2" fontId="4" fillId="2" borderId="21" xfId="0" applyNumberFormat="1" applyFont="1" applyFill="1" applyBorder="1"/>
    <xf numFmtId="2" fontId="4" fillId="2" borderId="22" xfId="0" applyNumberFormat="1" applyFont="1" applyFill="1" applyBorder="1"/>
    <xf numFmtId="2" fontId="4" fillId="5" borderId="1" xfId="0" applyNumberFormat="1" applyFont="1" applyFill="1" applyBorder="1"/>
    <xf numFmtId="2" fontId="3" fillId="6" borderId="1" xfId="0" applyNumberFormat="1" applyFont="1" applyFill="1" applyBorder="1"/>
    <xf numFmtId="0" fontId="4" fillId="5" borderId="16" xfId="0" applyFont="1" applyFill="1" applyBorder="1"/>
    <xf numFmtId="2" fontId="3" fillId="5" borderId="16" xfId="0" applyNumberFormat="1" applyFont="1" applyFill="1" applyBorder="1"/>
    <xf numFmtId="0" fontId="4" fillId="4" borderId="16" xfId="0" applyFont="1" applyFill="1" applyBorder="1" applyAlignment="1"/>
    <xf numFmtId="0" fontId="4" fillId="4" borderId="16" xfId="0" applyFont="1" applyFill="1" applyBorder="1"/>
    <xf numFmtId="0" fontId="4" fillId="4" borderId="23" xfId="0" applyFont="1" applyFill="1" applyBorder="1"/>
    <xf numFmtId="0" fontId="4" fillId="4" borderId="24" xfId="0" applyFont="1" applyFill="1" applyBorder="1"/>
    <xf numFmtId="0" fontId="4" fillId="4" borderId="25" xfId="0" applyFont="1" applyFill="1" applyBorder="1"/>
    <xf numFmtId="0" fontId="4" fillId="4" borderId="26" xfId="0" applyFont="1" applyFill="1" applyBorder="1"/>
    <xf numFmtId="0" fontId="4" fillId="4" borderId="27" xfId="0" applyFont="1" applyFill="1" applyBorder="1"/>
    <xf numFmtId="2" fontId="3" fillId="4" borderId="16" xfId="0" applyNumberFormat="1" applyFont="1" applyFill="1" applyBorder="1"/>
    <xf numFmtId="0" fontId="3" fillId="4" borderId="16" xfId="0" applyFont="1" applyFill="1" applyBorder="1"/>
    <xf numFmtId="2" fontId="4" fillId="4" borderId="23" xfId="0" applyNumberFormat="1" applyFont="1" applyFill="1" applyBorder="1"/>
    <xf numFmtId="1" fontId="4" fillId="4" borderId="1" xfId="0" applyNumberFormat="1" applyFont="1" applyFill="1" applyBorder="1"/>
    <xf numFmtId="2" fontId="4" fillId="4" borderId="16" xfId="0" applyNumberFormat="1" applyFont="1" applyFill="1" applyBorder="1"/>
    <xf numFmtId="0" fontId="3" fillId="4" borderId="25" xfId="0" applyFont="1" applyFill="1" applyBorder="1"/>
    <xf numFmtId="0" fontId="3" fillId="4" borderId="28" xfId="0" applyFont="1" applyFill="1" applyBorder="1"/>
    <xf numFmtId="1" fontId="4" fillId="4" borderId="23" xfId="0" applyNumberFormat="1" applyFont="1" applyFill="1" applyBorder="1"/>
    <xf numFmtId="0" fontId="3" fillId="4" borderId="10" xfId="0" applyFont="1" applyFill="1" applyBorder="1"/>
    <xf numFmtId="0" fontId="4" fillId="4" borderId="0" xfId="0" applyFont="1" applyFill="1" applyBorder="1"/>
    <xf numFmtId="0" fontId="4" fillId="4" borderId="11" xfId="0" applyFont="1" applyFill="1" applyBorder="1"/>
    <xf numFmtId="0" fontId="4" fillId="2" borderId="5" xfId="0" applyFont="1" applyFill="1" applyBorder="1" applyAlignment="1"/>
    <xf numFmtId="0" fontId="3" fillId="2" borderId="5" xfId="0" applyFont="1" applyFill="1" applyBorder="1"/>
    <xf numFmtId="0" fontId="3" fillId="2" borderId="29" xfId="0" applyFont="1" applyFill="1" applyBorder="1"/>
    <xf numFmtId="0" fontId="4" fillId="2" borderId="22" xfId="0" applyFont="1" applyFill="1" applyBorder="1"/>
    <xf numFmtId="0" fontId="4" fillId="2" borderId="30" xfId="0" applyFont="1" applyFill="1" applyBorder="1"/>
    <xf numFmtId="0" fontId="4" fillId="2" borderId="5" xfId="0" applyFont="1" applyFill="1" applyBorder="1"/>
    <xf numFmtId="0" fontId="3" fillId="2" borderId="1" xfId="0" applyFont="1" applyFill="1" applyBorder="1"/>
    <xf numFmtId="2" fontId="3" fillId="5" borderId="2" xfId="0" applyNumberFormat="1" applyFont="1" applyFill="1" applyBorder="1"/>
    <xf numFmtId="2" fontId="4" fillId="5" borderId="16" xfId="0" applyNumberFormat="1" applyFont="1" applyFill="1" applyBorder="1"/>
    <xf numFmtId="2" fontId="3" fillId="5" borderId="4" xfId="0" applyNumberFormat="1" applyFont="1" applyFill="1" applyBorder="1"/>
    <xf numFmtId="2" fontId="4" fillId="5" borderId="4" xfId="0" applyNumberFormat="1" applyFont="1" applyFill="1" applyBorder="1"/>
    <xf numFmtId="2" fontId="4" fillId="5" borderId="2" xfId="0" applyNumberFormat="1" applyFont="1" applyFill="1" applyBorder="1"/>
    <xf numFmtId="1" fontId="4" fillId="5" borderId="16" xfId="0" applyNumberFormat="1" applyFont="1" applyFill="1" applyBorder="1"/>
    <xf numFmtId="2" fontId="4" fillId="5" borderId="0" xfId="0" applyNumberFormat="1" applyFont="1" applyFill="1" applyBorder="1"/>
    <xf numFmtId="2" fontId="3" fillId="6" borderId="2" xfId="0" applyNumberFormat="1" applyFont="1" applyFill="1" applyBorder="1"/>
    <xf numFmtId="2" fontId="3" fillId="6" borderId="16" xfId="0" applyNumberFormat="1" applyFont="1" applyFill="1" applyBorder="1"/>
    <xf numFmtId="2" fontId="4" fillId="6" borderId="16" xfId="0" applyNumberFormat="1" applyFont="1" applyFill="1" applyBorder="1"/>
    <xf numFmtId="2" fontId="4" fillId="6" borderId="4" xfId="0" applyNumberFormat="1" applyFont="1" applyFill="1" applyBorder="1"/>
    <xf numFmtId="2" fontId="4" fillId="6" borderId="2" xfId="0" applyNumberFormat="1" applyFont="1" applyFill="1" applyBorder="1"/>
    <xf numFmtId="0" fontId="4" fillId="6" borderId="16" xfId="0" applyFont="1" applyFill="1" applyBorder="1"/>
    <xf numFmtId="2" fontId="4" fillId="6" borderId="0" xfId="0" applyNumberFormat="1" applyFont="1" applyFill="1" applyBorder="1"/>
    <xf numFmtId="0" fontId="0" fillId="0" borderId="11" xfId="0" applyBorder="1"/>
    <xf numFmtId="2" fontId="0" fillId="0" borderId="11" xfId="0" applyNumberFormat="1" applyBorder="1"/>
    <xf numFmtId="0" fontId="0" fillId="0" borderId="12" xfId="0" applyBorder="1"/>
    <xf numFmtId="2" fontId="0" fillId="0" borderId="12" xfId="0" applyNumberFormat="1" applyBorder="1"/>
    <xf numFmtId="0" fontId="0" fillId="0" borderId="1" xfId="0" applyBorder="1"/>
    <xf numFmtId="2" fontId="0" fillId="0" borderId="1" xfId="0" applyNumberFormat="1" applyBorder="1"/>
    <xf numFmtId="0" fontId="0" fillId="0" borderId="14" xfId="0" applyBorder="1"/>
    <xf numFmtId="2" fontId="4" fillId="6" borderId="3" xfId="0" applyNumberFormat="1" applyFont="1" applyFill="1" applyBorder="1"/>
    <xf numFmtId="2" fontId="4" fillId="6" borderId="1" xfId="0" applyNumberFormat="1" applyFont="1" applyFill="1" applyBorder="1"/>
    <xf numFmtId="2" fontId="4" fillId="6" borderId="9" xfId="0" applyNumberFormat="1" applyFont="1" applyFill="1" applyBorder="1"/>
    <xf numFmtId="0" fontId="0" fillId="4" borderId="28" xfId="0" applyFill="1" applyBorder="1"/>
    <xf numFmtId="0" fontId="0" fillId="4" borderId="10" xfId="0" applyFill="1" applyBorder="1"/>
    <xf numFmtId="1" fontId="4" fillId="4" borderId="16" xfId="0" applyNumberFormat="1" applyFont="1" applyFill="1" applyBorder="1"/>
    <xf numFmtId="0" fontId="4" fillId="4" borderId="31" xfId="0" applyFont="1" applyFill="1" applyBorder="1" applyAlignment="1"/>
    <xf numFmtId="2" fontId="4" fillId="4" borderId="32" xfId="0" applyNumberFormat="1" applyFont="1" applyFill="1" applyBorder="1"/>
    <xf numFmtId="2" fontId="4" fillId="4" borderId="33" xfId="0" applyNumberFormat="1" applyFont="1" applyFill="1" applyBorder="1"/>
    <xf numFmtId="0" fontId="4" fillId="4" borderId="33" xfId="0" applyFont="1" applyFill="1" applyBorder="1" applyAlignment="1"/>
    <xf numFmtId="0" fontId="3" fillId="4" borderId="33" xfId="0" applyFont="1" applyFill="1" applyBorder="1"/>
    <xf numFmtId="0" fontId="4" fillId="4" borderId="33" xfId="0" applyFont="1" applyFill="1" applyBorder="1"/>
    <xf numFmtId="1" fontId="4" fillId="4" borderId="33" xfId="0" applyNumberFormat="1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6" borderId="1" xfId="0" applyFont="1" applyFill="1" applyBorder="1"/>
    <xf numFmtId="0" fontId="3" fillId="6" borderId="1" xfId="0" applyFont="1" applyFill="1" applyBorder="1"/>
    <xf numFmtId="0" fontId="5" fillId="0" borderId="9" xfId="0" applyFont="1" applyBorder="1" applyAlignment="1">
      <alignment wrapText="1"/>
    </xf>
    <xf numFmtId="2" fontId="4" fillId="5" borderId="11" xfId="0" applyNumberFormat="1" applyFont="1" applyFill="1" applyBorder="1"/>
    <xf numFmtId="0" fontId="4" fillId="4" borderId="34" xfId="0" applyFont="1" applyFill="1" applyBorder="1" applyAlignment="1"/>
    <xf numFmtId="0" fontId="4" fillId="4" borderId="34" xfId="0" applyFont="1" applyFill="1" applyBorder="1"/>
    <xf numFmtId="2" fontId="4" fillId="4" borderId="34" xfId="0" applyNumberFormat="1" applyFont="1" applyFill="1" applyBorder="1"/>
    <xf numFmtId="0" fontId="5" fillId="0" borderId="1" xfId="0" applyFont="1" applyBorder="1" applyAlignment="1">
      <alignment wrapText="1"/>
    </xf>
    <xf numFmtId="2" fontId="4" fillId="4" borderId="31" xfId="0" applyNumberFormat="1" applyFont="1" applyFill="1" applyBorder="1"/>
    <xf numFmtId="1" fontId="4" fillId="4" borderId="11" xfId="0" applyNumberFormat="1" applyFont="1" applyFill="1" applyBorder="1"/>
    <xf numFmtId="0" fontId="4" fillId="4" borderId="35" xfId="0" applyFont="1" applyFill="1" applyBorder="1"/>
    <xf numFmtId="0" fontId="4" fillId="4" borderId="36" xfId="0" applyFont="1" applyFill="1" applyBorder="1"/>
    <xf numFmtId="0" fontId="4" fillId="4" borderId="37" xfId="0" applyFont="1" applyFill="1" applyBorder="1"/>
    <xf numFmtId="0" fontId="4" fillId="4" borderId="38" xfId="0" applyFont="1" applyFill="1" applyBorder="1"/>
    <xf numFmtId="0" fontId="4" fillId="4" borderId="39" xfId="0" applyFont="1" applyFill="1" applyBorder="1"/>
    <xf numFmtId="1" fontId="4" fillId="5" borderId="34" xfId="0" applyNumberFormat="1" applyFont="1" applyFill="1" applyBorder="1"/>
    <xf numFmtId="0" fontId="4" fillId="6" borderId="34" xfId="0" applyFont="1" applyFill="1" applyBorder="1"/>
    <xf numFmtId="2" fontId="4" fillId="4" borderId="35" xfId="0" applyNumberFormat="1" applyFont="1" applyFill="1" applyBorder="1"/>
    <xf numFmtId="1" fontId="4" fillId="4" borderId="12" xfId="0" applyNumberFormat="1" applyFont="1" applyFill="1" applyBorder="1"/>
    <xf numFmtId="0" fontId="4" fillId="4" borderId="12" xfId="0" applyFont="1" applyFill="1" applyBorder="1"/>
    <xf numFmtId="180" fontId="10" fillId="0" borderId="4" xfId="0" applyNumberFormat="1" applyFont="1" applyBorder="1" applyAlignment="1">
      <alignment horizontal="left"/>
    </xf>
    <xf numFmtId="180" fontId="10" fillId="0" borderId="9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40" xfId="0" applyFont="1" applyBorder="1"/>
    <xf numFmtId="2" fontId="3" fillId="0" borderId="17" xfId="0" applyNumberFormat="1" applyFont="1" applyBorder="1"/>
    <xf numFmtId="0" fontId="3" fillId="0" borderId="41" xfId="0" applyFont="1" applyBorder="1"/>
    <xf numFmtId="0" fontId="4" fillId="4" borderId="0" xfId="0" applyFont="1" applyFill="1" applyBorder="1" applyAlignment="1"/>
    <xf numFmtId="2" fontId="4" fillId="4" borderId="0" xfId="0" applyNumberFormat="1" applyFont="1" applyFill="1" applyBorder="1"/>
    <xf numFmtId="1" fontId="4" fillId="4" borderId="0" xfId="0" applyNumberFormat="1" applyFont="1" applyFill="1" applyBorder="1"/>
    <xf numFmtId="0" fontId="10" fillId="4" borderId="0" xfId="0" applyFont="1" applyFill="1" applyBorder="1"/>
    <xf numFmtId="14" fontId="4" fillId="4" borderId="0" xfId="0" applyNumberFormat="1" applyFont="1" applyFill="1" applyBorder="1"/>
    <xf numFmtId="0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180" fontId="3" fillId="0" borderId="1" xfId="0" applyNumberFormat="1" applyFont="1" applyBorder="1" applyAlignment="1">
      <alignment horizontal="right"/>
    </xf>
    <xf numFmtId="180" fontId="3" fillId="4" borderId="1" xfId="0" applyNumberFormat="1" applyFont="1" applyFill="1" applyBorder="1" applyAlignment="1">
      <alignment horizontal="right"/>
    </xf>
    <xf numFmtId="2" fontId="3" fillId="4" borderId="0" xfId="0" applyNumberFormat="1" applyFont="1" applyFill="1" applyBorder="1"/>
    <xf numFmtId="2" fontId="3" fillId="5" borderId="0" xfId="0" applyNumberFormat="1" applyFont="1" applyFill="1" applyBorder="1"/>
    <xf numFmtId="0" fontId="3" fillId="4" borderId="0" xfId="0" applyFont="1" applyFill="1" applyBorder="1"/>
    <xf numFmtId="2" fontId="3" fillId="6" borderId="0" xfId="0" applyNumberFormat="1" applyFont="1" applyFill="1" applyBorder="1"/>
    <xf numFmtId="0" fontId="4" fillId="4" borderId="42" xfId="0" applyFont="1" applyFill="1" applyBorder="1" applyAlignment="1"/>
    <xf numFmtId="0" fontId="4" fillId="4" borderId="42" xfId="0" applyFont="1" applyFill="1" applyBorder="1"/>
    <xf numFmtId="0" fontId="4" fillId="4" borderId="43" xfId="0" applyFont="1" applyFill="1" applyBorder="1"/>
    <xf numFmtId="0" fontId="4" fillId="4" borderId="44" xfId="0" applyFont="1" applyFill="1" applyBorder="1"/>
    <xf numFmtId="0" fontId="4" fillId="4" borderId="45" xfId="0" applyFont="1" applyFill="1" applyBorder="1"/>
    <xf numFmtId="0" fontId="4" fillId="4" borderId="46" xfId="0" applyFont="1" applyFill="1" applyBorder="1"/>
    <xf numFmtId="0" fontId="4" fillId="4" borderId="47" xfId="0" applyFont="1" applyFill="1" applyBorder="1"/>
    <xf numFmtId="2" fontId="3" fillId="4" borderId="33" xfId="0" applyNumberFormat="1" applyFont="1" applyFill="1" applyBorder="1"/>
    <xf numFmtId="2" fontId="3" fillId="5" borderId="33" xfId="0" applyNumberFormat="1" applyFont="1" applyFill="1" applyBorder="1"/>
    <xf numFmtId="2" fontId="3" fillId="6" borderId="33" xfId="0" applyNumberFormat="1" applyFont="1" applyFill="1" applyBorder="1"/>
    <xf numFmtId="2" fontId="3" fillId="6" borderId="4" xfId="0" applyNumberFormat="1" applyFont="1" applyFill="1" applyBorder="1"/>
    <xf numFmtId="1" fontId="3" fillId="0" borderId="12" xfId="0" applyNumberFormat="1" applyFont="1" applyBorder="1"/>
    <xf numFmtId="2" fontId="4" fillId="0" borderId="12" xfId="0" applyNumberFormat="1" applyFont="1" applyBorder="1"/>
    <xf numFmtId="2" fontId="3" fillId="5" borderId="1" xfId="0" applyNumberFormat="1" applyFont="1" applyFill="1" applyBorder="1"/>
    <xf numFmtId="0" fontId="3" fillId="0" borderId="0" xfId="0" applyFont="1" applyBorder="1" applyAlignment="1">
      <alignment wrapText="1"/>
    </xf>
    <xf numFmtId="1" fontId="3" fillId="0" borderId="0" xfId="0" applyNumberFormat="1" applyFont="1" applyBorder="1"/>
    <xf numFmtId="2" fontId="10" fillId="0" borderId="0" xfId="0" applyNumberFormat="1" applyFont="1" applyBorder="1"/>
    <xf numFmtId="2" fontId="11" fillId="0" borderId="0" xfId="0" applyNumberFormat="1" applyFont="1" applyBorder="1"/>
    <xf numFmtId="2" fontId="11" fillId="2" borderId="0" xfId="0" applyNumberFormat="1" applyFont="1" applyFill="1" applyBorder="1"/>
    <xf numFmtId="0" fontId="11" fillId="0" borderId="0" xfId="0" applyFont="1" applyBorder="1"/>
    <xf numFmtId="0" fontId="0" fillId="0" borderId="48" xfId="0" applyBorder="1"/>
    <xf numFmtId="2" fontId="0" fillId="0" borderId="0" xfId="0" applyNumberFormat="1" applyBorder="1"/>
    <xf numFmtId="0" fontId="0" fillId="0" borderId="49" xfId="0" applyBorder="1"/>
    <xf numFmtId="0" fontId="10" fillId="0" borderId="1" xfId="0" applyFont="1" applyBorder="1"/>
    <xf numFmtId="180" fontId="10" fillId="0" borderId="1" xfId="0" applyNumberFormat="1" applyFont="1" applyBorder="1" applyAlignment="1">
      <alignment horizontal="left"/>
    </xf>
    <xf numFmtId="2" fontId="11" fillId="0" borderId="41" xfId="0" applyNumberFormat="1" applyFont="1" applyBorder="1"/>
    <xf numFmtId="2" fontId="11" fillId="0" borderId="1" xfId="0" applyNumberFormat="1" applyFont="1" applyFill="1" applyBorder="1"/>
    <xf numFmtId="0" fontId="11" fillId="0" borderId="1" xfId="0" applyFont="1" applyFill="1" applyBorder="1"/>
    <xf numFmtId="0" fontId="10" fillId="0" borderId="1" xfId="0" applyFont="1" applyBorder="1" applyAlignment="1">
      <alignment wrapText="1"/>
    </xf>
    <xf numFmtId="1" fontId="11" fillId="2" borderId="27" xfId="0" applyNumberFormat="1" applyFont="1" applyFill="1" applyBorder="1"/>
    <xf numFmtId="0" fontId="10" fillId="0" borderId="11" xfId="0" applyFont="1" applyBorder="1"/>
    <xf numFmtId="0" fontId="11" fillId="0" borderId="11" xfId="0" applyFont="1" applyBorder="1"/>
    <xf numFmtId="0" fontId="11" fillId="0" borderId="12" xfId="0" applyFont="1" applyBorder="1"/>
    <xf numFmtId="0" fontId="10" fillId="0" borderId="12" xfId="0" applyFont="1" applyBorder="1"/>
    <xf numFmtId="14" fontId="11" fillId="0" borderId="12" xfId="0" applyNumberFormat="1" applyFont="1" applyBorder="1"/>
    <xf numFmtId="2" fontId="11" fillId="0" borderId="20" xfId="0" applyNumberFormat="1" applyFont="1" applyBorder="1"/>
    <xf numFmtId="180" fontId="10" fillId="0" borderId="11" xfId="0" applyNumberFormat="1" applyFont="1" applyBorder="1" applyAlignment="1">
      <alignment horizontal="left"/>
    </xf>
    <xf numFmtId="2" fontId="11" fillId="0" borderId="0" xfId="0" applyNumberFormat="1" applyFont="1" applyFill="1" applyBorder="1"/>
    <xf numFmtId="0" fontId="11" fillId="0" borderId="0" xfId="0" applyFont="1" applyFill="1" applyBorder="1"/>
    <xf numFmtId="2" fontId="11" fillId="3" borderId="3" xfId="0" applyNumberFormat="1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Fill="1" applyBorder="1"/>
    <xf numFmtId="14" fontId="10" fillId="0" borderId="0" xfId="0" applyNumberFormat="1" applyFont="1" applyFill="1" applyBorder="1"/>
    <xf numFmtId="1" fontId="11" fillId="2" borderId="0" xfId="0" applyNumberFormat="1" applyFont="1" applyFill="1" applyBorder="1"/>
    <xf numFmtId="172" fontId="3" fillId="0" borderId="2" xfId="0" applyNumberFormat="1" applyFont="1" applyBorder="1" applyAlignment="1">
      <alignment horizontal="left"/>
    </xf>
    <xf numFmtId="2" fontId="4" fillId="2" borderId="2" xfId="0" applyNumberFormat="1" applyFont="1" applyFill="1" applyBorder="1"/>
    <xf numFmtId="0" fontId="3" fillId="0" borderId="3" xfId="0" applyFont="1" applyBorder="1" applyAlignment="1">
      <alignment wrapText="1"/>
    </xf>
    <xf numFmtId="172" fontId="3" fillId="0" borderId="3" xfId="0" applyNumberFormat="1" applyFont="1" applyBorder="1" applyAlignment="1">
      <alignment horizontal="left"/>
    </xf>
    <xf numFmtId="2" fontId="4" fillId="2" borderId="3" xfId="0" applyNumberFormat="1" applyFont="1" applyFill="1" applyBorder="1"/>
    <xf numFmtId="180" fontId="3" fillId="0" borderId="3" xfId="0" applyNumberFormat="1" applyFont="1" applyBorder="1" applyAlignment="1">
      <alignment horizontal="left"/>
    </xf>
    <xf numFmtId="0" fontId="4" fillId="0" borderId="16" xfId="0" applyFont="1" applyFill="1" applyBorder="1"/>
    <xf numFmtId="0" fontId="3" fillId="0" borderId="16" xfId="0" applyFont="1" applyFill="1" applyBorder="1"/>
    <xf numFmtId="2" fontId="4" fillId="0" borderId="16" xfId="0" applyNumberFormat="1" applyFont="1" applyFill="1" applyBorder="1"/>
    <xf numFmtId="2" fontId="4" fillId="2" borderId="16" xfId="0" applyNumberFormat="1" applyFont="1" applyFill="1" applyBorder="1"/>
    <xf numFmtId="180" fontId="3" fillId="0" borderId="9" xfId="0" applyNumberFormat="1" applyFont="1" applyBorder="1" applyAlignment="1">
      <alignment horizontal="left"/>
    </xf>
    <xf numFmtId="2" fontId="4" fillId="2" borderId="4" xfId="0" applyNumberFormat="1" applyFont="1" applyFill="1" applyBorder="1"/>
    <xf numFmtId="180" fontId="3" fillId="0" borderId="1" xfId="0" applyNumberFormat="1" applyFont="1" applyBorder="1" applyAlignment="1">
      <alignment horizontal="left"/>
    </xf>
    <xf numFmtId="2" fontId="4" fillId="0" borderId="17" xfId="0" applyNumberFormat="1" applyFont="1" applyBorder="1"/>
    <xf numFmtId="2" fontId="4" fillId="0" borderId="41" xfId="0" applyNumberFormat="1" applyFont="1" applyBorder="1"/>
    <xf numFmtId="180" fontId="3" fillId="0" borderId="11" xfId="0" applyNumberFormat="1" applyFont="1" applyBorder="1" applyAlignment="1">
      <alignment horizontal="left"/>
    </xf>
    <xf numFmtId="0" fontId="4" fillId="0" borderId="11" xfId="0" applyFont="1" applyBorder="1"/>
    <xf numFmtId="2" fontId="4" fillId="2" borderId="0" xfId="0" applyNumberFormat="1" applyFont="1" applyFill="1" applyBorder="1"/>
    <xf numFmtId="2" fontId="4" fillId="0" borderId="1" xfId="0" applyNumberFormat="1" applyFont="1" applyFill="1" applyBorder="1"/>
    <xf numFmtId="1" fontId="4" fillId="2" borderId="27" xfId="0" applyNumberFormat="1" applyFont="1" applyFill="1" applyBorder="1"/>
    <xf numFmtId="0" fontId="4" fillId="0" borderId="12" xfId="0" applyFont="1" applyBorder="1"/>
    <xf numFmtId="14" fontId="4" fillId="0" borderId="12" xfId="0" applyNumberFormat="1" applyFont="1" applyBorder="1"/>
    <xf numFmtId="2" fontId="4" fillId="0" borderId="20" xfId="0" applyNumberFormat="1" applyFont="1" applyBorder="1"/>
    <xf numFmtId="14" fontId="4" fillId="0" borderId="1" xfId="0" applyNumberFormat="1" applyFont="1" applyBorder="1"/>
    <xf numFmtId="14" fontId="4" fillId="0" borderId="1" xfId="0" applyNumberFormat="1" applyFont="1" applyBorder="1" applyAlignment="1">
      <alignment horizontal="center"/>
    </xf>
    <xf numFmtId="2" fontId="4" fillId="0" borderId="27" xfId="0" applyNumberFormat="1" applyFont="1" applyFill="1" applyBorder="1"/>
    <xf numFmtId="1" fontId="4" fillId="2" borderId="16" xfId="0" applyNumberFormat="1" applyFont="1" applyFill="1" applyBorder="1"/>
    <xf numFmtId="180" fontId="3" fillId="0" borderId="4" xfId="0" applyNumberFormat="1" applyFont="1" applyBorder="1" applyAlignment="1">
      <alignment horizontal="left"/>
    </xf>
    <xf numFmtId="14" fontId="3" fillId="0" borderId="16" xfId="0" applyNumberFormat="1" applyFont="1" applyFill="1" applyBorder="1"/>
    <xf numFmtId="0" fontId="3" fillId="0" borderId="9" xfId="0" applyFont="1" applyBorder="1" applyAlignment="1">
      <alignment wrapText="1"/>
    </xf>
    <xf numFmtId="0" fontId="3" fillId="0" borderId="16" xfId="0" applyFont="1" applyFill="1" applyBorder="1" applyAlignment="1">
      <alignment wrapText="1"/>
    </xf>
    <xf numFmtId="180" fontId="4" fillId="0" borderId="4" xfId="0" applyNumberFormat="1" applyFont="1" applyBorder="1" applyAlignment="1">
      <alignment horizontal="left"/>
    </xf>
    <xf numFmtId="0" fontId="4" fillId="0" borderId="4" xfId="0" applyFont="1" applyFill="1" applyBorder="1"/>
    <xf numFmtId="180" fontId="3" fillId="0" borderId="2" xfId="0" applyNumberFormat="1" applyFont="1" applyBorder="1" applyAlignment="1">
      <alignment horizontal="left"/>
    </xf>
    <xf numFmtId="0" fontId="4" fillId="0" borderId="2" xfId="0" applyFont="1" applyFill="1" applyBorder="1"/>
    <xf numFmtId="0" fontId="3" fillId="0" borderId="2" xfId="0" applyFont="1" applyBorder="1" applyAlignment="1">
      <alignment horizontal="center"/>
    </xf>
    <xf numFmtId="0" fontId="4" fillId="0" borderId="3" xfId="0" applyFont="1" applyFill="1" applyBorder="1"/>
    <xf numFmtId="180" fontId="3" fillId="0" borderId="0" xfId="0" applyNumberFormat="1" applyFont="1" applyBorder="1" applyAlignment="1">
      <alignment horizontal="left"/>
    </xf>
    <xf numFmtId="0" fontId="4" fillId="3" borderId="0" xfId="0" applyFont="1" applyFill="1" applyBorder="1"/>
    <xf numFmtId="0" fontId="3" fillId="3" borderId="0" xfId="0" applyFont="1" applyFill="1" applyBorder="1"/>
    <xf numFmtId="2" fontId="4" fillId="3" borderId="0" xfId="0" applyNumberFormat="1" applyFont="1" applyFill="1" applyBorder="1"/>
    <xf numFmtId="0" fontId="3" fillId="3" borderId="0" xfId="0" applyFont="1" applyFill="1"/>
    <xf numFmtId="14" fontId="3" fillId="0" borderId="3" xfId="0" applyNumberFormat="1" applyFont="1" applyBorder="1" applyAlignment="1">
      <alignment horizontal="center"/>
    </xf>
    <xf numFmtId="180" fontId="4" fillId="0" borderId="3" xfId="0" applyNumberFormat="1" applyFont="1" applyBorder="1" applyAlignment="1">
      <alignment horizontal="left"/>
    </xf>
    <xf numFmtId="180" fontId="4" fillId="0" borderId="11" xfId="0" applyNumberFormat="1" applyFont="1" applyBorder="1" applyAlignment="1">
      <alignment horizontal="left"/>
    </xf>
    <xf numFmtId="2" fontId="4" fillId="0" borderId="18" xfId="0" applyNumberFormat="1" applyFont="1" applyBorder="1"/>
    <xf numFmtId="0" fontId="4" fillId="0" borderId="50" xfId="0" applyFont="1" applyBorder="1"/>
    <xf numFmtId="0" fontId="4" fillId="0" borderId="51" xfId="0" applyFont="1" applyBorder="1"/>
    <xf numFmtId="0" fontId="4" fillId="0" borderId="25" xfId="0" applyFont="1" applyFill="1" applyBorder="1"/>
    <xf numFmtId="2" fontId="4" fillId="0" borderId="25" xfId="0" applyNumberFormat="1" applyFont="1" applyFill="1" applyBorder="1"/>
    <xf numFmtId="2" fontId="4" fillId="0" borderId="10" xfId="0" applyNumberFormat="1" applyFont="1" applyFill="1" applyBorder="1"/>
    <xf numFmtId="0" fontId="15" fillId="0" borderId="3" xfId="0" applyFont="1" applyBorder="1"/>
    <xf numFmtId="0" fontId="15" fillId="0" borderId="4" xfId="0" applyFont="1" applyBorder="1"/>
    <xf numFmtId="0" fontId="15" fillId="0" borderId="2" xfId="0" applyFont="1" applyBorder="1"/>
    <xf numFmtId="0" fontId="15" fillId="0" borderId="9" xfId="0" applyFont="1" applyBorder="1"/>
    <xf numFmtId="2" fontId="3" fillId="3" borderId="0" xfId="0" applyNumberFormat="1" applyFont="1" applyFill="1"/>
    <xf numFmtId="2" fontId="3" fillId="3" borderId="2" xfId="0" applyNumberFormat="1" applyFont="1" applyFill="1" applyBorder="1"/>
    <xf numFmtId="2" fontId="3" fillId="3" borderId="3" xfId="0" applyNumberFormat="1" applyFont="1" applyFill="1" applyBorder="1"/>
    <xf numFmtId="0" fontId="15" fillId="3" borderId="2" xfId="0" applyFont="1" applyFill="1" applyBorder="1"/>
    <xf numFmtId="0" fontId="15" fillId="3" borderId="3" xfId="0" applyFont="1" applyFill="1" applyBorder="1"/>
    <xf numFmtId="2" fontId="3" fillId="3" borderId="0" xfId="0" applyNumberFormat="1" applyFont="1" applyFill="1" applyBorder="1"/>
    <xf numFmtId="0" fontId="4" fillId="0" borderId="52" xfId="0" applyFont="1" applyBorder="1"/>
    <xf numFmtId="0" fontId="3" fillId="0" borderId="52" xfId="0" applyFont="1" applyBorder="1"/>
    <xf numFmtId="2" fontId="4" fillId="0" borderId="52" xfId="0" applyNumberFormat="1" applyFont="1" applyBorder="1"/>
    <xf numFmtId="1" fontId="3" fillId="2" borderId="52" xfId="0" applyNumberFormat="1" applyFont="1" applyFill="1" applyBorder="1"/>
    <xf numFmtId="0" fontId="4" fillId="0" borderId="53" xfId="0" applyFont="1" applyFill="1" applyBorder="1"/>
    <xf numFmtId="0" fontId="3" fillId="0" borderId="54" xfId="0" applyFont="1" applyFill="1" applyBorder="1"/>
    <xf numFmtId="14" fontId="3" fillId="0" borderId="54" xfId="0" applyNumberFormat="1" applyFont="1" applyFill="1" applyBorder="1"/>
    <xf numFmtId="0" fontId="4" fillId="0" borderId="54" xfId="0" applyFont="1" applyFill="1" applyBorder="1"/>
    <xf numFmtId="2" fontId="4" fillId="0" borderId="54" xfId="0" applyNumberFormat="1" applyFont="1" applyFill="1" applyBorder="1"/>
    <xf numFmtId="2" fontId="4" fillId="2" borderId="54" xfId="0" applyNumberFormat="1" applyFont="1" applyFill="1" applyBorder="1"/>
    <xf numFmtId="2" fontId="4" fillId="0" borderId="55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15" fillId="0" borderId="28" xfId="0" applyFont="1" applyBorder="1"/>
    <xf numFmtId="180" fontId="3" fillId="4" borderId="25" xfId="0" applyNumberFormat="1" applyFont="1" applyFill="1" applyBorder="1" applyAlignment="1">
      <alignment horizontal="right"/>
    </xf>
    <xf numFmtId="2" fontId="3" fillId="4" borderId="25" xfId="0" applyNumberFormat="1" applyFont="1" applyFill="1" applyBorder="1"/>
    <xf numFmtId="2" fontId="4" fillId="4" borderId="25" xfId="0" applyNumberFormat="1" applyFont="1" applyFill="1" applyBorder="1"/>
    <xf numFmtId="2" fontId="4" fillId="5" borderId="25" xfId="0" applyNumberFormat="1" applyFont="1" applyFill="1" applyBorder="1"/>
    <xf numFmtId="2" fontId="3" fillId="6" borderId="25" xfId="0" applyNumberFormat="1" applyFont="1" applyFill="1" applyBorder="1"/>
    <xf numFmtId="0" fontId="15" fillId="0" borderId="57" xfId="0" applyFont="1" applyBorder="1"/>
    <xf numFmtId="0" fontId="3" fillId="0" borderId="58" xfId="0" applyFont="1" applyBorder="1" applyAlignment="1">
      <alignment wrapText="1"/>
    </xf>
    <xf numFmtId="0" fontId="3" fillId="0" borderId="58" xfId="0" applyFont="1" applyBorder="1" applyAlignment="1">
      <alignment horizontal="right"/>
    </xf>
    <xf numFmtId="0" fontId="15" fillId="0" borderId="58" xfId="0" applyFont="1" applyBorder="1"/>
    <xf numFmtId="2" fontId="3" fillId="0" borderId="58" xfId="0" applyNumberFormat="1" applyFont="1" applyBorder="1"/>
    <xf numFmtId="0" fontId="3" fillId="0" borderId="58" xfId="0" applyFont="1" applyBorder="1"/>
    <xf numFmtId="2" fontId="4" fillId="0" borderId="58" xfId="0" applyNumberFormat="1" applyFont="1" applyBorder="1"/>
    <xf numFmtId="2" fontId="4" fillId="5" borderId="58" xfId="0" applyNumberFormat="1" applyFont="1" applyFill="1" applyBorder="1"/>
    <xf numFmtId="2" fontId="3" fillId="6" borderId="58" xfId="0" applyNumberFormat="1" applyFont="1" applyFill="1" applyBorder="1"/>
    <xf numFmtId="0" fontId="3" fillId="0" borderId="59" xfId="0" applyFont="1" applyBorder="1"/>
    <xf numFmtId="0" fontId="15" fillId="0" borderId="60" xfId="0" applyFont="1" applyBorder="1"/>
    <xf numFmtId="0" fontId="3" fillId="0" borderId="61" xfId="0" applyFont="1" applyBorder="1"/>
    <xf numFmtId="0" fontId="3" fillId="0" borderId="62" xfId="0" applyFont="1" applyBorder="1"/>
    <xf numFmtId="0" fontId="4" fillId="4" borderId="63" xfId="0" applyFont="1" applyFill="1" applyBorder="1" applyAlignment="1">
      <alignment wrapText="1"/>
    </xf>
    <xf numFmtId="0" fontId="3" fillId="4" borderId="63" xfId="0" applyFont="1" applyFill="1" applyBorder="1" applyAlignment="1">
      <alignment horizontal="right"/>
    </xf>
    <xf numFmtId="0" fontId="4" fillId="4" borderId="63" xfId="0" applyFont="1" applyFill="1" applyBorder="1"/>
    <xf numFmtId="2" fontId="3" fillId="4" borderId="63" xfId="0" applyNumberFormat="1" applyFont="1" applyFill="1" applyBorder="1"/>
    <xf numFmtId="0" fontId="3" fillId="4" borderId="63" xfId="0" applyFont="1" applyFill="1" applyBorder="1"/>
    <xf numFmtId="2" fontId="4" fillId="4" borderId="63" xfId="0" applyNumberFormat="1" applyFont="1" applyFill="1" applyBorder="1"/>
    <xf numFmtId="2" fontId="4" fillId="5" borderId="63" xfId="0" applyNumberFormat="1" applyFont="1" applyFill="1" applyBorder="1"/>
    <xf numFmtId="2" fontId="3" fillId="6" borderId="63" xfId="0" applyNumberFormat="1" applyFont="1" applyFill="1" applyBorder="1"/>
    <xf numFmtId="0" fontId="3" fillId="0" borderId="28" xfId="0" applyFont="1" applyBorder="1"/>
    <xf numFmtId="0" fontId="4" fillId="4" borderId="25" xfId="0" applyFont="1" applyFill="1" applyBorder="1" applyAlignment="1">
      <alignment wrapText="1"/>
    </xf>
    <xf numFmtId="0" fontId="3" fillId="4" borderId="25" xfId="0" applyFont="1" applyFill="1" applyBorder="1" applyAlignment="1">
      <alignment horizontal="right"/>
    </xf>
    <xf numFmtId="0" fontId="3" fillId="0" borderId="57" xfId="0" applyFont="1" applyBorder="1"/>
    <xf numFmtId="0" fontId="3" fillId="0" borderId="60" xfId="0" applyFont="1" applyBorder="1"/>
    <xf numFmtId="0" fontId="4" fillId="3" borderId="12" xfId="0" applyFont="1" applyFill="1" applyBorder="1" applyAlignment="1">
      <alignment wrapText="1"/>
    </xf>
    <xf numFmtId="180" fontId="3" fillId="3" borderId="12" xfId="0" applyNumberFormat="1" applyFont="1" applyFill="1" applyBorder="1" applyAlignment="1">
      <alignment horizontal="right"/>
    </xf>
    <xf numFmtId="0" fontId="4" fillId="3" borderId="12" xfId="0" applyFont="1" applyFill="1" applyBorder="1"/>
    <xf numFmtId="2" fontId="3" fillId="3" borderId="12" xfId="0" applyNumberFormat="1" applyFont="1" applyFill="1" applyBorder="1"/>
    <xf numFmtId="0" fontId="3" fillId="3" borderId="12" xfId="0" applyFont="1" applyFill="1" applyBorder="1"/>
    <xf numFmtId="2" fontId="4" fillId="3" borderId="12" xfId="0" applyNumberFormat="1" applyFont="1" applyFill="1" applyBorder="1"/>
    <xf numFmtId="0" fontId="3" fillId="3" borderId="64" xfId="0" applyFont="1" applyFill="1" applyBorder="1"/>
    <xf numFmtId="0" fontId="4" fillId="3" borderId="1" xfId="0" applyFont="1" applyFill="1" applyBorder="1" applyAlignment="1">
      <alignment wrapText="1"/>
    </xf>
    <xf numFmtId="180" fontId="3" fillId="3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2" fontId="3" fillId="3" borderId="1" xfId="0" applyNumberFormat="1" applyFont="1" applyFill="1" applyBorder="1"/>
    <xf numFmtId="0" fontId="3" fillId="3" borderId="1" xfId="0" applyFont="1" applyFill="1" applyBorder="1"/>
    <xf numFmtId="2" fontId="4" fillId="3" borderId="1" xfId="0" applyNumberFormat="1" applyFont="1" applyFill="1" applyBorder="1"/>
    <xf numFmtId="0" fontId="3" fillId="3" borderId="11" xfId="0" applyFont="1" applyFill="1" applyBorder="1"/>
    <xf numFmtId="0" fontId="3" fillId="0" borderId="50" xfId="0" applyFont="1" applyBorder="1"/>
    <xf numFmtId="0" fontId="14" fillId="2" borderId="5" xfId="0" applyFont="1" applyFill="1" applyBorder="1"/>
    <xf numFmtId="2" fontId="14" fillId="2" borderId="5" xfId="0" applyNumberFormat="1" applyFont="1" applyFill="1" applyBorder="1"/>
    <xf numFmtId="0" fontId="11" fillId="0" borderId="1" xfId="0" applyFont="1" applyFill="1" applyBorder="1" applyAlignment="1"/>
    <xf numFmtId="0" fontId="1" fillId="0" borderId="1" xfId="0" applyFont="1" applyBorder="1"/>
    <xf numFmtId="0" fontId="4" fillId="0" borderId="1" xfId="0" applyFont="1" applyFill="1" applyBorder="1" applyAlignment="1"/>
    <xf numFmtId="0" fontId="0" fillId="0" borderId="1" xfId="0" applyFont="1" applyFill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6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/>
    <xf numFmtId="0" fontId="4" fillId="0" borderId="65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4" fillId="0" borderId="67" xfId="0" applyFont="1" applyFill="1" applyBorder="1" applyAlignment="1"/>
    <xf numFmtId="0" fontId="0" fillId="0" borderId="13" xfId="0" applyFont="1" applyBorder="1"/>
    <xf numFmtId="0" fontId="0" fillId="0" borderId="14" xfId="0" applyFont="1" applyBorder="1"/>
    <xf numFmtId="0" fontId="4" fillId="0" borderId="23" xfId="0" applyFont="1" applyFill="1" applyBorder="1" applyAlignment="1"/>
    <xf numFmtId="0" fontId="0" fillId="0" borderId="68" xfId="0" applyFont="1" applyFill="1" applyBorder="1" applyAlignment="1"/>
    <xf numFmtId="0" fontId="0" fillId="0" borderId="27" xfId="0" applyFont="1" applyFill="1" applyBorder="1" applyAlignment="1"/>
    <xf numFmtId="0" fontId="4" fillId="0" borderId="68" xfId="0" applyFont="1" applyFill="1" applyBorder="1" applyAlignment="1"/>
    <xf numFmtId="0" fontId="4" fillId="0" borderId="28" xfId="0" applyFont="1" applyFill="1" applyBorder="1" applyAlignment="1"/>
    <xf numFmtId="0" fontId="1" fillId="0" borderId="25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6" xfId="0" applyFont="1" applyFill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5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6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4" borderId="23" xfId="0" applyFont="1" applyFill="1" applyBorder="1" applyAlignment="1">
      <alignment wrapText="1"/>
    </xf>
    <xf numFmtId="0" fontId="0" fillId="4" borderId="27" xfId="0" applyFill="1" applyBorder="1" applyAlignment="1">
      <alignment wrapText="1"/>
    </xf>
    <xf numFmtId="0" fontId="0" fillId="4" borderId="27" xfId="0" applyFill="1" applyBorder="1" applyAlignme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/>
    <xf numFmtId="0" fontId="1" fillId="0" borderId="65" xfId="0" applyFont="1" applyBorder="1" applyAlignment="1">
      <alignment horizontal="center"/>
    </xf>
    <xf numFmtId="0" fontId="0" fillId="0" borderId="65" xfId="0" applyBorder="1" applyAlignment="1"/>
    <xf numFmtId="0" fontId="3" fillId="0" borderId="49" xfId="0" applyFont="1" applyBorder="1" applyAlignment="1">
      <alignment wrapText="1"/>
    </xf>
    <xf numFmtId="0" fontId="3" fillId="0" borderId="0" xfId="0" applyFont="1" applyAlignment="1">
      <alignment wrapText="1"/>
    </xf>
    <xf numFmtId="0" fontId="8" fillId="0" borderId="6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4" fillId="0" borderId="6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67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8"/>
  <sheetViews>
    <sheetView zoomScale="80" zoomScaleNormal="80" workbookViewId="0">
      <pane xSplit="1" ySplit="5" topLeftCell="B55" activePane="bottomRight" state="frozen"/>
      <selection activeCell="G119" sqref="G119"/>
      <selection pane="topRight" activeCell="G119" sqref="G119"/>
      <selection pane="bottomLeft" activeCell="G119" sqref="G119"/>
      <selection pane="bottomRight" activeCell="D95" sqref="D95"/>
    </sheetView>
  </sheetViews>
  <sheetFormatPr defaultColWidth="9.28515625" defaultRowHeight="12.75" x14ac:dyDescent="0.2"/>
  <cols>
    <col min="1" max="1" width="21.5703125" style="3" customWidth="1"/>
    <col min="2" max="2" width="21.28515625" style="3" customWidth="1"/>
    <col min="3" max="3" width="10.7109375" style="3" customWidth="1"/>
    <col min="4" max="4" width="22.28515625" style="3" customWidth="1"/>
    <col min="5" max="6" width="9.140625" style="3" customWidth="1"/>
    <col min="7" max="7" width="7.7109375" style="3" customWidth="1"/>
    <col min="8" max="8" width="7.140625" style="3" customWidth="1"/>
    <col min="9" max="9" width="6.28515625" style="3" customWidth="1"/>
    <col min="10" max="10" width="6.85546875" style="3" customWidth="1"/>
    <col min="11" max="11" width="6.42578125" style="3" customWidth="1"/>
    <col min="12" max="12" width="7.5703125" style="3" customWidth="1"/>
    <col min="13" max="13" width="12.140625" style="3" customWidth="1"/>
    <col min="14" max="14" width="11.85546875" style="3" customWidth="1"/>
    <col min="15" max="15" width="5.140625" style="3" customWidth="1"/>
    <col min="16" max="16" width="13.5703125" style="3" customWidth="1"/>
    <col min="17" max="17" width="12.7109375" style="3" customWidth="1"/>
    <col min="18" max="18" width="9.28515625" style="3"/>
    <col min="19" max="19" width="5.28515625" style="3" customWidth="1"/>
    <col min="20" max="20" width="24.28515625" style="3" customWidth="1"/>
    <col min="21" max="22" width="6.7109375" style="3" customWidth="1"/>
    <col min="23" max="23" width="9.28515625" style="3"/>
    <col min="24" max="24" width="10.28515625" style="3" customWidth="1"/>
    <col min="25" max="25" width="9.28515625" style="3"/>
    <col min="26" max="26" width="10.28515625" style="3" customWidth="1"/>
    <col min="27" max="16384" width="9.28515625" style="3"/>
  </cols>
  <sheetData>
    <row r="1" spans="1:3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396"/>
      <c r="L1" s="396"/>
      <c r="Q1" s="2" t="s">
        <v>45</v>
      </c>
    </row>
    <row r="2" spans="1:30" x14ac:dyDescent="0.2">
      <c r="A2" s="397" t="s">
        <v>300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9"/>
      <c r="N2" s="399"/>
      <c r="O2" s="399"/>
      <c r="P2" s="399"/>
      <c r="Q2" s="399"/>
    </row>
    <row r="3" spans="1:30" x14ac:dyDescent="0.2">
      <c r="A3" s="400" t="s">
        <v>301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399"/>
      <c r="N3" s="399"/>
      <c r="O3" s="399"/>
      <c r="P3" s="399"/>
      <c r="Q3" s="399"/>
      <c r="S3" s="5"/>
      <c r="T3" s="6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2.75" customHeight="1" x14ac:dyDescent="0.2">
      <c r="A4" s="402" t="s">
        <v>46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4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90" customHeight="1" x14ac:dyDescent="0.2">
      <c r="A5" s="261" t="s">
        <v>1</v>
      </c>
      <c r="B5" s="260" t="s">
        <v>2</v>
      </c>
      <c r="C5" s="261" t="s">
        <v>3</v>
      </c>
      <c r="D5" s="261" t="s">
        <v>4</v>
      </c>
      <c r="E5" s="260" t="s">
        <v>5</v>
      </c>
      <c r="F5" s="260" t="s">
        <v>6</v>
      </c>
      <c r="G5" s="260" t="s">
        <v>7</v>
      </c>
      <c r="H5" s="260" t="s">
        <v>8</v>
      </c>
      <c r="I5" s="260" t="s">
        <v>10</v>
      </c>
      <c r="J5" s="260" t="s">
        <v>11</v>
      </c>
      <c r="K5" s="260" t="s">
        <v>12</v>
      </c>
      <c r="L5" s="260" t="s">
        <v>47</v>
      </c>
      <c r="M5" s="260" t="s">
        <v>25</v>
      </c>
      <c r="N5" s="260" t="s">
        <v>48</v>
      </c>
      <c r="O5" s="260" t="s">
        <v>24</v>
      </c>
      <c r="P5" s="260" t="s">
        <v>38</v>
      </c>
      <c r="Q5" s="260" t="s">
        <v>9</v>
      </c>
      <c r="S5" s="5"/>
      <c r="T5" s="8"/>
      <c r="U5" s="7"/>
      <c r="V5" s="8"/>
      <c r="W5" s="5"/>
      <c r="X5" s="5"/>
      <c r="Y5" s="6"/>
      <c r="Z5" s="6"/>
      <c r="AA5" s="6"/>
      <c r="AB5" s="6"/>
      <c r="AC5" s="6"/>
      <c r="AD5" s="5"/>
    </row>
    <row r="6" spans="1:30" x14ac:dyDescent="0.2">
      <c r="A6" s="323"/>
      <c r="B6" s="15" t="s">
        <v>13</v>
      </c>
      <c r="C6" s="265">
        <v>37139</v>
      </c>
      <c r="D6" s="15" t="s">
        <v>33</v>
      </c>
      <c r="E6" s="15" t="s">
        <v>17</v>
      </c>
      <c r="F6" s="15"/>
      <c r="G6" s="15"/>
      <c r="H6" s="15">
        <v>7792</v>
      </c>
      <c r="I6" s="15">
        <v>0.1</v>
      </c>
      <c r="J6" s="15">
        <v>0.1</v>
      </c>
      <c r="K6" s="15">
        <v>0.05</v>
      </c>
      <c r="L6" s="15">
        <v>0.4</v>
      </c>
      <c r="M6" s="16">
        <f t="shared" ref="M6:M11" si="0">H6*(1+I6+J6+K6+L6)</f>
        <v>12856.800000000003</v>
      </c>
      <c r="N6" s="266">
        <f>ROUND(M6,2)</f>
        <v>12856.8</v>
      </c>
      <c r="O6" s="14">
        <v>1</v>
      </c>
      <c r="P6" s="266">
        <f t="shared" ref="P6:P12" si="1">N6*O6</f>
        <v>12856.8</v>
      </c>
      <c r="Q6" s="321">
        <f t="shared" ref="Q6:Q11" si="2">P6*G6</f>
        <v>0</v>
      </c>
      <c r="S6" s="5"/>
      <c r="T6" s="5"/>
      <c r="U6" s="6"/>
      <c r="V6" s="5"/>
      <c r="W6" s="5"/>
      <c r="X6" s="5"/>
      <c r="Y6" s="5"/>
      <c r="Z6" s="5"/>
      <c r="AA6" s="5"/>
      <c r="AB6" s="5"/>
      <c r="AC6" s="6"/>
      <c r="AD6" s="5"/>
    </row>
    <row r="7" spans="1:30" x14ac:dyDescent="0.2">
      <c r="A7" s="323"/>
      <c r="B7" s="15" t="s">
        <v>13</v>
      </c>
      <c r="C7" s="265">
        <v>40420</v>
      </c>
      <c r="D7" s="15" t="s">
        <v>33</v>
      </c>
      <c r="E7" s="15" t="s">
        <v>17</v>
      </c>
      <c r="F7" s="15"/>
      <c r="G7" s="15"/>
      <c r="H7" s="15">
        <v>7792</v>
      </c>
      <c r="I7" s="15">
        <v>0.1</v>
      </c>
      <c r="J7" s="15">
        <v>0.3</v>
      </c>
      <c r="K7" s="15">
        <v>0.05</v>
      </c>
      <c r="L7" s="15">
        <v>0.4</v>
      </c>
      <c r="M7" s="16">
        <f t="shared" si="0"/>
        <v>14415.2</v>
      </c>
      <c r="N7" s="266">
        <f>ROUND(M7,2)</f>
        <v>14415.2</v>
      </c>
      <c r="O7" s="14">
        <v>1</v>
      </c>
      <c r="P7" s="266">
        <f t="shared" si="1"/>
        <v>14415.2</v>
      </c>
      <c r="Q7" s="321">
        <f t="shared" si="2"/>
        <v>0</v>
      </c>
      <c r="S7" s="5"/>
      <c r="T7" s="5"/>
      <c r="U7" s="6"/>
      <c r="V7" s="5"/>
      <c r="W7" s="5"/>
      <c r="X7" s="5"/>
      <c r="Y7" s="5"/>
      <c r="Z7" s="5"/>
      <c r="AA7" s="5"/>
      <c r="AB7" s="5"/>
      <c r="AC7" s="6"/>
      <c r="AD7" s="5"/>
    </row>
    <row r="8" spans="1:30" x14ac:dyDescent="0.2">
      <c r="A8" s="323"/>
      <c r="B8" s="15" t="s">
        <v>13</v>
      </c>
      <c r="C8" s="265">
        <v>41584</v>
      </c>
      <c r="D8" s="15" t="s">
        <v>33</v>
      </c>
      <c r="E8" s="15"/>
      <c r="F8" s="15"/>
      <c r="G8" s="15"/>
      <c r="H8" s="15">
        <v>7792</v>
      </c>
      <c r="I8" s="15">
        <v>0.1</v>
      </c>
      <c r="J8" s="15">
        <v>0.1</v>
      </c>
      <c r="K8" s="15">
        <v>0.05</v>
      </c>
      <c r="L8" s="15"/>
      <c r="M8" s="16">
        <f t="shared" si="0"/>
        <v>9740.0000000000018</v>
      </c>
      <c r="N8" s="266">
        <f>ROUND(M8,2)</f>
        <v>9740</v>
      </c>
      <c r="O8" s="14">
        <v>1</v>
      </c>
      <c r="P8" s="266">
        <f t="shared" si="1"/>
        <v>9740</v>
      </c>
      <c r="Q8" s="321">
        <f t="shared" si="2"/>
        <v>0</v>
      </c>
      <c r="S8" s="5"/>
      <c r="T8" s="5"/>
      <c r="U8" s="6"/>
      <c r="V8" s="5"/>
      <c r="W8" s="5"/>
      <c r="X8" s="5"/>
      <c r="Y8" s="5"/>
      <c r="Z8" s="5"/>
      <c r="AA8" s="5"/>
      <c r="AB8" s="5"/>
      <c r="AC8" s="6"/>
      <c r="AD8" s="5"/>
    </row>
    <row r="9" spans="1:30" x14ac:dyDescent="0.2">
      <c r="A9" s="324"/>
      <c r="B9" s="267" t="s">
        <v>13</v>
      </c>
      <c r="C9" s="268" t="s">
        <v>273</v>
      </c>
      <c r="D9" s="19" t="s">
        <v>33</v>
      </c>
      <c r="E9" s="19" t="s">
        <v>14</v>
      </c>
      <c r="F9" s="19"/>
      <c r="G9" s="19"/>
      <c r="H9" s="19">
        <v>7792</v>
      </c>
      <c r="I9" s="19">
        <v>0.1</v>
      </c>
      <c r="J9" s="19">
        <v>0.1</v>
      </c>
      <c r="K9" s="19">
        <v>0.05</v>
      </c>
      <c r="L9" s="19">
        <v>0.2</v>
      </c>
      <c r="M9" s="20">
        <f t="shared" si="0"/>
        <v>11298.400000000001</v>
      </c>
      <c r="N9" s="266">
        <f>ROUND(M9,2)</f>
        <v>11298.4</v>
      </c>
      <c r="O9" s="14">
        <v>1</v>
      </c>
      <c r="P9" s="269">
        <f t="shared" si="1"/>
        <v>11298.4</v>
      </c>
      <c r="Q9" s="322">
        <f t="shared" si="2"/>
        <v>0</v>
      </c>
      <c r="S9" s="5"/>
      <c r="T9" s="5"/>
      <c r="U9" s="6"/>
      <c r="V9" s="5"/>
      <c r="W9" s="5"/>
      <c r="X9" s="5"/>
      <c r="Y9" s="5"/>
      <c r="Z9" s="5"/>
      <c r="AA9" s="5"/>
      <c r="AB9" s="5"/>
      <c r="AC9" s="6"/>
      <c r="AD9" s="5"/>
    </row>
    <row r="10" spans="1:30" ht="19.5" customHeight="1" x14ac:dyDescent="0.2">
      <c r="A10" s="324"/>
      <c r="B10" s="267" t="s">
        <v>13</v>
      </c>
      <c r="C10" s="268" t="s">
        <v>279</v>
      </c>
      <c r="D10" s="19" t="s">
        <v>33</v>
      </c>
      <c r="E10" s="19" t="s">
        <v>14</v>
      </c>
      <c r="F10" s="19"/>
      <c r="G10" s="19"/>
      <c r="H10" s="19">
        <v>7792</v>
      </c>
      <c r="I10" s="19">
        <v>0.1</v>
      </c>
      <c r="J10" s="19">
        <v>0.1</v>
      </c>
      <c r="K10" s="19">
        <v>0.05</v>
      </c>
      <c r="L10" s="19">
        <v>0.2</v>
      </c>
      <c r="M10" s="20">
        <f t="shared" si="0"/>
        <v>11298.400000000001</v>
      </c>
      <c r="N10" s="266">
        <f>ROUND(M10,2)</f>
        <v>11298.4</v>
      </c>
      <c r="O10" s="14">
        <v>1</v>
      </c>
      <c r="P10" s="266">
        <f t="shared" si="1"/>
        <v>11298.4</v>
      </c>
      <c r="Q10" s="321">
        <f t="shared" si="2"/>
        <v>0</v>
      </c>
      <c r="S10" s="5"/>
      <c r="T10" s="5"/>
      <c r="U10" s="6"/>
      <c r="V10" s="5"/>
      <c r="W10" s="5"/>
      <c r="X10" s="5"/>
      <c r="Y10" s="5"/>
      <c r="Z10" s="5"/>
      <c r="AA10" s="5"/>
      <c r="AB10" s="5"/>
      <c r="AC10" s="6"/>
      <c r="AD10" s="5"/>
    </row>
    <row r="11" spans="1:30" ht="19.5" customHeight="1" thickBot="1" x14ac:dyDescent="0.25">
      <c r="A11" s="316"/>
      <c r="B11" s="267" t="s">
        <v>13</v>
      </c>
      <c r="C11" s="270">
        <v>40074</v>
      </c>
      <c r="D11" s="19" t="s">
        <v>33</v>
      </c>
      <c r="E11" s="19" t="s">
        <v>18</v>
      </c>
      <c r="F11" s="19"/>
      <c r="G11" s="19"/>
      <c r="H11" s="19">
        <v>7792</v>
      </c>
      <c r="I11" s="19">
        <v>0.1</v>
      </c>
      <c r="J11" s="19">
        <v>0.3</v>
      </c>
      <c r="K11" s="19">
        <v>0.05</v>
      </c>
      <c r="L11" s="19">
        <v>0.8</v>
      </c>
      <c r="M11" s="20">
        <f t="shared" si="0"/>
        <v>17532</v>
      </c>
      <c r="N11" s="269">
        <f>M11</f>
        <v>17532</v>
      </c>
      <c r="O11" s="14">
        <v>1</v>
      </c>
      <c r="P11" s="269">
        <f t="shared" si="1"/>
        <v>17532</v>
      </c>
      <c r="Q11" s="322">
        <f t="shared" si="2"/>
        <v>0</v>
      </c>
      <c r="S11" s="5"/>
      <c r="T11" s="5"/>
      <c r="U11" s="6"/>
      <c r="V11" s="5"/>
      <c r="W11" s="5"/>
      <c r="X11" s="5"/>
      <c r="Y11" s="5"/>
      <c r="Z11" s="5"/>
      <c r="AA11" s="5"/>
      <c r="AB11" s="5"/>
      <c r="AC11" s="6"/>
      <c r="AD11" s="5"/>
    </row>
    <row r="12" spans="1:30" s="31" customFormat="1" ht="19.5" customHeight="1" thickBot="1" x14ac:dyDescent="0.25">
      <c r="A12" s="408" t="s">
        <v>282</v>
      </c>
      <c r="B12" s="411"/>
      <c r="C12" s="410"/>
      <c r="D12" s="271"/>
      <c r="E12" s="271"/>
      <c r="F12" s="272"/>
      <c r="G12" s="273">
        <f>SUM(G6:G11)</f>
        <v>0</v>
      </c>
      <c r="H12" s="272"/>
      <c r="I12" s="272"/>
      <c r="J12" s="272"/>
      <c r="K12" s="272"/>
      <c r="L12" s="272"/>
      <c r="M12" s="273"/>
      <c r="N12" s="274"/>
      <c r="O12" s="272"/>
      <c r="P12" s="274">
        <f t="shared" si="1"/>
        <v>0</v>
      </c>
      <c r="Q12" s="273">
        <f>SUM(Q6:Q11)</f>
        <v>0</v>
      </c>
      <c r="S12" s="8"/>
      <c r="T12" s="8"/>
      <c r="U12" s="7"/>
      <c r="V12" s="8"/>
      <c r="W12" s="8"/>
      <c r="X12" s="8"/>
      <c r="Y12" s="8"/>
      <c r="Z12" s="8"/>
      <c r="AA12" s="8"/>
      <c r="AB12" s="8"/>
      <c r="AC12" s="7"/>
      <c r="AD12" s="30"/>
    </row>
    <row r="13" spans="1:30" x14ac:dyDescent="0.2">
      <c r="A13" s="319"/>
      <c r="B13" s="49" t="s">
        <v>13</v>
      </c>
      <c r="C13" s="275">
        <v>43199</v>
      </c>
      <c r="D13" s="49" t="s">
        <v>15</v>
      </c>
      <c r="E13" s="49"/>
      <c r="F13" s="49"/>
      <c r="G13" s="49"/>
      <c r="H13" s="49">
        <v>7792</v>
      </c>
      <c r="I13" s="49">
        <v>0.1</v>
      </c>
      <c r="J13" s="49">
        <v>0.1</v>
      </c>
      <c r="K13" s="49">
        <v>0.1</v>
      </c>
      <c r="L13" s="49"/>
      <c r="M13" s="25">
        <f t="shared" ref="M13:M21" si="3">H13*(1+I13+J13+K13+L13)</f>
        <v>10129.600000000002</v>
      </c>
      <c r="N13" s="266">
        <f t="shared" ref="N13:N21" si="4">ROUND(M13,2)</f>
        <v>10129.6</v>
      </c>
      <c r="O13" s="23">
        <v>1</v>
      </c>
      <c r="P13" s="276">
        <f t="shared" ref="P13:P20" si="5">N13*O13</f>
        <v>10129.6</v>
      </c>
      <c r="Q13" s="26">
        <f t="shared" ref="Q13:Q21" si="6">P13*G13</f>
        <v>0</v>
      </c>
      <c r="S13" s="5"/>
      <c r="T13" s="5"/>
      <c r="U13" s="6"/>
      <c r="V13" s="5"/>
      <c r="W13" s="5"/>
      <c r="X13" s="5"/>
      <c r="Y13" s="5"/>
      <c r="Z13" s="5"/>
      <c r="AA13" s="5"/>
      <c r="AB13" s="5"/>
      <c r="AC13" s="6"/>
      <c r="AD13" s="9"/>
    </row>
    <row r="14" spans="1:30" ht="15" hidden="1" customHeight="1" x14ac:dyDescent="0.2">
      <c r="A14" s="12"/>
      <c r="B14" s="12" t="s">
        <v>13</v>
      </c>
      <c r="C14" s="277" t="s">
        <v>247</v>
      </c>
      <c r="D14" s="12" t="s">
        <v>15</v>
      </c>
      <c r="E14" s="12">
        <v>0</v>
      </c>
      <c r="F14" s="12"/>
      <c r="G14" s="12"/>
      <c r="H14" s="12">
        <v>5994</v>
      </c>
      <c r="I14" s="12">
        <v>0.1</v>
      </c>
      <c r="J14" s="12">
        <v>0.1</v>
      </c>
      <c r="K14" s="12">
        <v>0.1</v>
      </c>
      <c r="L14" s="12"/>
      <c r="M14" s="278">
        <f t="shared" si="3"/>
        <v>7792.2000000000016</v>
      </c>
      <c r="N14" s="266">
        <f t="shared" si="4"/>
        <v>7792.2</v>
      </c>
      <c r="O14" s="14">
        <v>1</v>
      </c>
      <c r="P14" s="266">
        <f t="shared" si="5"/>
        <v>7792.2</v>
      </c>
      <c r="Q14" s="17">
        <f t="shared" si="6"/>
        <v>0</v>
      </c>
      <c r="S14" s="5"/>
      <c r="T14" s="5"/>
      <c r="U14" s="6"/>
      <c r="V14" s="5"/>
      <c r="W14" s="5"/>
      <c r="X14" s="5"/>
      <c r="Y14" s="5"/>
      <c r="Z14" s="5"/>
      <c r="AA14" s="5"/>
      <c r="AB14" s="5"/>
      <c r="AC14" s="6"/>
      <c r="AD14" s="9"/>
    </row>
    <row r="15" spans="1:30" hidden="1" x14ac:dyDescent="0.2">
      <c r="A15" s="12"/>
      <c r="B15" s="12" t="s">
        <v>13</v>
      </c>
      <c r="C15" s="277"/>
      <c r="D15" s="12" t="s">
        <v>15</v>
      </c>
      <c r="E15" s="12">
        <v>0</v>
      </c>
      <c r="F15" s="12"/>
      <c r="G15" s="12"/>
      <c r="H15" s="12">
        <v>5994</v>
      </c>
      <c r="I15" s="12">
        <v>0.1</v>
      </c>
      <c r="J15" s="12">
        <v>0.1</v>
      </c>
      <c r="K15" s="12">
        <v>0.1</v>
      </c>
      <c r="L15" s="12"/>
      <c r="M15" s="278">
        <f t="shared" si="3"/>
        <v>7792.2000000000016</v>
      </c>
      <c r="N15" s="266">
        <f t="shared" si="4"/>
        <v>7792.2</v>
      </c>
      <c r="O15" s="14">
        <v>1</v>
      </c>
      <c r="P15" s="266">
        <f t="shared" si="5"/>
        <v>7792.2</v>
      </c>
      <c r="Q15" s="17">
        <f t="shared" si="6"/>
        <v>0</v>
      </c>
      <c r="S15" s="5"/>
      <c r="T15" s="5"/>
      <c r="U15" s="6"/>
      <c r="V15" s="5"/>
      <c r="W15" s="5"/>
      <c r="X15" s="5"/>
      <c r="Y15" s="5"/>
      <c r="Z15" s="5"/>
      <c r="AA15" s="5"/>
      <c r="AB15" s="5"/>
      <c r="AC15" s="6"/>
      <c r="AD15" s="9"/>
    </row>
    <row r="16" spans="1:30" hidden="1" x14ac:dyDescent="0.2">
      <c r="A16" s="12"/>
      <c r="B16" s="12" t="s">
        <v>13</v>
      </c>
      <c r="C16" s="277"/>
      <c r="D16" s="12" t="s">
        <v>15</v>
      </c>
      <c r="E16" s="12"/>
      <c r="F16" s="12"/>
      <c r="G16" s="12"/>
      <c r="H16" s="12">
        <v>5994</v>
      </c>
      <c r="I16" s="12">
        <v>0.1</v>
      </c>
      <c r="J16" s="12">
        <v>0.3</v>
      </c>
      <c r="K16" s="12">
        <v>0.1</v>
      </c>
      <c r="L16" s="12"/>
      <c r="M16" s="278">
        <f t="shared" si="3"/>
        <v>8991.0000000000018</v>
      </c>
      <c r="N16" s="266">
        <f t="shared" si="4"/>
        <v>8991</v>
      </c>
      <c r="O16" s="14">
        <v>1</v>
      </c>
      <c r="P16" s="266">
        <f t="shared" si="5"/>
        <v>8991</v>
      </c>
      <c r="Q16" s="17">
        <f t="shared" si="6"/>
        <v>0</v>
      </c>
      <c r="S16" s="5"/>
      <c r="T16" s="5"/>
      <c r="U16" s="6"/>
      <c r="V16" s="5"/>
      <c r="W16" s="5"/>
      <c r="X16" s="5"/>
      <c r="Y16" s="5"/>
      <c r="Z16" s="5"/>
      <c r="AA16" s="5"/>
      <c r="AB16" s="5"/>
      <c r="AC16" s="6"/>
      <c r="AD16" s="9"/>
    </row>
    <row r="17" spans="1:30" hidden="1" x14ac:dyDescent="0.2">
      <c r="A17" s="12"/>
      <c r="B17" s="12" t="s">
        <v>13</v>
      </c>
      <c r="C17" s="277">
        <v>38157</v>
      </c>
      <c r="D17" s="12" t="s">
        <v>15</v>
      </c>
      <c r="E17" s="12">
        <v>0</v>
      </c>
      <c r="F17" s="12"/>
      <c r="G17" s="12"/>
      <c r="H17" s="12">
        <v>5994</v>
      </c>
      <c r="I17" s="12">
        <v>0.1</v>
      </c>
      <c r="J17" s="12">
        <v>0.3</v>
      </c>
      <c r="K17" s="12">
        <v>0.1</v>
      </c>
      <c r="L17" s="12"/>
      <c r="M17" s="279">
        <f t="shared" si="3"/>
        <v>8991.0000000000018</v>
      </c>
      <c r="N17" s="266">
        <f t="shared" si="4"/>
        <v>8991</v>
      </c>
      <c r="O17" s="21">
        <v>1</v>
      </c>
      <c r="P17" s="269">
        <f t="shared" si="5"/>
        <v>8991</v>
      </c>
      <c r="Q17" s="17">
        <f t="shared" si="6"/>
        <v>0</v>
      </c>
      <c r="S17" s="5"/>
      <c r="T17" s="5"/>
      <c r="U17" s="6"/>
      <c r="V17" s="5"/>
      <c r="W17" s="5"/>
      <c r="X17" s="5"/>
      <c r="Y17" s="5"/>
      <c r="Z17" s="5"/>
      <c r="AA17" s="5"/>
      <c r="AB17" s="5"/>
      <c r="AC17" s="6"/>
      <c r="AD17" s="9"/>
    </row>
    <row r="18" spans="1:30" x14ac:dyDescent="0.2">
      <c r="A18" s="70"/>
      <c r="B18" s="12" t="s">
        <v>13</v>
      </c>
      <c r="C18" s="277">
        <v>46183</v>
      </c>
      <c r="D18" s="12" t="s">
        <v>15</v>
      </c>
      <c r="E18" s="12"/>
      <c r="F18" s="12"/>
      <c r="G18" s="12"/>
      <c r="H18" s="12">
        <v>7792</v>
      </c>
      <c r="I18" s="12">
        <v>0.1</v>
      </c>
      <c r="J18" s="12">
        <v>0.2</v>
      </c>
      <c r="K18" s="12">
        <v>0.1</v>
      </c>
      <c r="L18" s="12"/>
      <c r="M18" s="279">
        <f t="shared" si="3"/>
        <v>10908.800000000001</v>
      </c>
      <c r="N18" s="266">
        <f t="shared" si="4"/>
        <v>10908.8</v>
      </c>
      <c r="O18" s="21">
        <v>1</v>
      </c>
      <c r="P18" s="269">
        <f t="shared" si="5"/>
        <v>10908.8</v>
      </c>
      <c r="Q18" s="17">
        <f t="shared" si="6"/>
        <v>0</v>
      </c>
      <c r="S18" s="5"/>
      <c r="T18" s="5"/>
      <c r="U18" s="6"/>
      <c r="V18" s="5"/>
      <c r="W18" s="5"/>
      <c r="X18" s="5"/>
      <c r="Y18" s="5"/>
      <c r="Z18" s="5"/>
      <c r="AA18" s="5"/>
      <c r="AB18" s="5"/>
      <c r="AC18" s="6"/>
      <c r="AD18" s="9"/>
    </row>
    <row r="19" spans="1:30" x14ac:dyDescent="0.2">
      <c r="A19" s="70"/>
      <c r="B19" s="12" t="s">
        <v>13</v>
      </c>
      <c r="C19" s="277" t="s">
        <v>275</v>
      </c>
      <c r="D19" s="12" t="s">
        <v>15</v>
      </c>
      <c r="E19" s="12" t="s">
        <v>17</v>
      </c>
      <c r="F19" s="12"/>
      <c r="G19" s="12"/>
      <c r="H19" s="12">
        <v>7792</v>
      </c>
      <c r="I19" s="12">
        <v>0.1</v>
      </c>
      <c r="J19" s="12">
        <v>0.3</v>
      </c>
      <c r="K19" s="12">
        <v>0.1</v>
      </c>
      <c r="L19" s="12">
        <v>0.4</v>
      </c>
      <c r="M19" s="279">
        <f t="shared" si="3"/>
        <v>14804.800000000003</v>
      </c>
      <c r="N19" s="266">
        <f t="shared" si="4"/>
        <v>14804.8</v>
      </c>
      <c r="O19" s="21">
        <v>1</v>
      </c>
      <c r="P19" s="266">
        <f t="shared" si="5"/>
        <v>14804.8</v>
      </c>
      <c r="Q19" s="17">
        <f t="shared" si="6"/>
        <v>0</v>
      </c>
      <c r="S19" s="5"/>
      <c r="T19" s="5"/>
      <c r="U19" s="6"/>
      <c r="V19" s="5"/>
      <c r="W19" s="5"/>
      <c r="X19" s="5"/>
      <c r="Y19" s="5"/>
      <c r="Z19" s="5"/>
      <c r="AA19" s="5"/>
      <c r="AB19" s="5"/>
      <c r="AC19" s="6"/>
      <c r="AD19" s="9"/>
    </row>
    <row r="20" spans="1:30" x14ac:dyDescent="0.2">
      <c r="A20" s="70"/>
      <c r="B20" s="12" t="s">
        <v>13</v>
      </c>
      <c r="C20" s="277">
        <v>42598</v>
      </c>
      <c r="D20" s="12" t="s">
        <v>15</v>
      </c>
      <c r="E20" s="12"/>
      <c r="F20" s="12"/>
      <c r="G20" s="12"/>
      <c r="H20" s="12">
        <v>7792</v>
      </c>
      <c r="I20" s="12">
        <v>0.1</v>
      </c>
      <c r="J20" s="12">
        <v>0.3</v>
      </c>
      <c r="K20" s="12">
        <v>0.1</v>
      </c>
      <c r="L20" s="12"/>
      <c r="M20" s="279">
        <f t="shared" si="3"/>
        <v>11688.000000000002</v>
      </c>
      <c r="N20" s="266">
        <f t="shared" si="4"/>
        <v>11688</v>
      </c>
      <c r="O20" s="21">
        <v>1</v>
      </c>
      <c r="P20" s="266">
        <f t="shared" si="5"/>
        <v>11688</v>
      </c>
      <c r="Q20" s="17">
        <f t="shared" si="6"/>
        <v>0</v>
      </c>
      <c r="S20" s="5"/>
      <c r="T20" s="5"/>
      <c r="U20" s="6"/>
      <c r="V20" s="5"/>
      <c r="W20" s="5"/>
      <c r="X20" s="5"/>
      <c r="Y20" s="5"/>
      <c r="Z20" s="5"/>
      <c r="AA20" s="5"/>
      <c r="AB20" s="5"/>
      <c r="AC20" s="6"/>
      <c r="AD20" s="9"/>
    </row>
    <row r="21" spans="1:30" ht="13.5" thickBot="1" x14ac:dyDescent="0.25">
      <c r="A21" s="61" t="s">
        <v>32</v>
      </c>
      <c r="B21" s="61" t="s">
        <v>13</v>
      </c>
      <c r="C21" s="280" t="s">
        <v>254</v>
      </c>
      <c r="D21" s="61" t="s">
        <v>15</v>
      </c>
      <c r="E21" s="61" t="s">
        <v>14</v>
      </c>
      <c r="F21" s="281"/>
      <c r="G21" s="61"/>
      <c r="H21" s="61">
        <v>7792</v>
      </c>
      <c r="I21" s="61">
        <v>0.1</v>
      </c>
      <c r="J21" s="61">
        <v>0.1</v>
      </c>
      <c r="K21" s="61">
        <v>0.1</v>
      </c>
      <c r="L21" s="61">
        <v>0.2</v>
      </c>
      <c r="M21" s="279">
        <f t="shared" si="3"/>
        <v>11688.000000000002</v>
      </c>
      <c r="N21" s="266">
        <f t="shared" si="4"/>
        <v>11688</v>
      </c>
      <c r="O21" s="6">
        <v>1</v>
      </c>
      <c r="P21" s="282">
        <f>N21*O21</f>
        <v>11688</v>
      </c>
      <c r="Q21" s="17">
        <f t="shared" si="6"/>
        <v>0</v>
      </c>
      <c r="S21" s="5"/>
      <c r="T21" s="5"/>
      <c r="U21" s="6"/>
      <c r="V21" s="5"/>
      <c r="W21" s="5"/>
      <c r="X21" s="5"/>
      <c r="Y21" s="5"/>
      <c r="Z21" s="5"/>
      <c r="AA21" s="5"/>
      <c r="AB21" s="5"/>
      <c r="AC21" s="6"/>
      <c r="AD21" s="9"/>
    </row>
    <row r="22" spans="1:30" s="31" customFormat="1" ht="14.25" customHeight="1" thickBot="1" x14ac:dyDescent="0.25">
      <c r="A22" s="412" t="s">
        <v>283</v>
      </c>
      <c r="B22" s="413"/>
      <c r="C22" s="413"/>
      <c r="D22" s="313"/>
      <c r="E22" s="313"/>
      <c r="F22" s="313"/>
      <c r="G22" s="314">
        <f>SUM(G13:G21)</f>
        <v>0</v>
      </c>
      <c r="H22" s="313"/>
      <c r="I22" s="313"/>
      <c r="J22" s="313"/>
      <c r="K22" s="313"/>
      <c r="L22" s="313"/>
      <c r="M22" s="315"/>
      <c r="N22" s="284"/>
      <c r="O22" s="272"/>
      <c r="P22" s="274">
        <f t="shared" ref="P22:P30" si="7">N22*O22</f>
        <v>0</v>
      </c>
      <c r="Q22" s="273">
        <f>SUM(Q13:Q21)</f>
        <v>0</v>
      </c>
      <c r="S22" s="8"/>
      <c r="T22" s="8"/>
      <c r="U22" s="7"/>
      <c r="V22" s="8"/>
      <c r="W22" s="8"/>
      <c r="X22" s="8"/>
      <c r="Y22" s="8"/>
      <c r="Z22" s="8"/>
      <c r="AA22" s="8"/>
      <c r="AB22" s="8"/>
      <c r="AC22" s="7"/>
      <c r="AD22" s="8"/>
    </row>
    <row r="23" spans="1:30" hidden="1" x14ac:dyDescent="0.2">
      <c r="A23" s="285"/>
      <c r="B23" s="62"/>
      <c r="C23" s="286"/>
      <c r="D23" s="62"/>
      <c r="E23" s="62"/>
      <c r="F23" s="62"/>
      <c r="G23" s="62"/>
      <c r="H23" s="62">
        <v>5994</v>
      </c>
      <c r="I23" s="62">
        <v>0.1</v>
      </c>
      <c r="J23" s="62">
        <v>0.2</v>
      </c>
      <c r="K23" s="62">
        <v>0.05</v>
      </c>
      <c r="L23" s="62">
        <v>0.4</v>
      </c>
      <c r="M23" s="287">
        <f>H23*(1+I23+J23+K23+L23)</f>
        <v>10489.5</v>
      </c>
      <c r="N23" s="269">
        <f>M23</f>
        <v>10489.5</v>
      </c>
      <c r="O23" s="21">
        <v>1</v>
      </c>
      <c r="P23" s="269">
        <f t="shared" si="7"/>
        <v>10489.5</v>
      </c>
      <c r="Q23" s="22">
        <f>P23*G23</f>
        <v>0</v>
      </c>
      <c r="S23" s="5"/>
      <c r="T23" s="5"/>
      <c r="U23" s="6"/>
      <c r="V23" s="5"/>
      <c r="W23" s="5"/>
      <c r="X23" s="5"/>
      <c r="Y23" s="5"/>
      <c r="Z23" s="5"/>
      <c r="AA23" s="5"/>
      <c r="AB23" s="5"/>
      <c r="AC23" s="6"/>
      <c r="AD23" s="9"/>
    </row>
    <row r="24" spans="1:30" hidden="1" x14ac:dyDescent="0.2">
      <c r="A24" s="12"/>
      <c r="B24" s="12" t="s">
        <v>13</v>
      </c>
      <c r="C24" s="288" t="s">
        <v>181</v>
      </c>
      <c r="D24" s="12" t="s">
        <v>16</v>
      </c>
      <c r="E24" s="12"/>
      <c r="F24" s="12"/>
      <c r="G24" s="12"/>
      <c r="H24" s="12">
        <v>5994</v>
      </c>
      <c r="I24" s="12">
        <v>0.1</v>
      </c>
      <c r="J24" s="12">
        <v>0.1</v>
      </c>
      <c r="K24" s="12">
        <v>0.05</v>
      </c>
      <c r="L24" s="12"/>
      <c r="M24" s="279">
        <f>H24*(1+I24+J24+K24+L24)</f>
        <v>7492.5000000000009</v>
      </c>
      <c r="N24" s="266">
        <f>ROUND(M24,2)</f>
        <v>7492.5</v>
      </c>
      <c r="O24" s="21">
        <v>1</v>
      </c>
      <c r="P24" s="269">
        <f t="shared" si="7"/>
        <v>7492.5</v>
      </c>
      <c r="Q24" s="22">
        <f>P24*G24</f>
        <v>0</v>
      </c>
      <c r="S24" s="5"/>
      <c r="T24" s="5"/>
      <c r="U24" s="6"/>
      <c r="V24" s="5"/>
      <c r="W24" s="5"/>
      <c r="X24" s="5"/>
      <c r="Y24" s="5"/>
      <c r="Z24" s="5"/>
      <c r="AA24" s="5"/>
      <c r="AB24" s="5"/>
      <c r="AC24" s="6"/>
      <c r="AD24" s="9"/>
    </row>
    <row r="25" spans="1:30" hidden="1" x14ac:dyDescent="0.2">
      <c r="A25" s="12"/>
      <c r="B25" s="12" t="s">
        <v>13</v>
      </c>
      <c r="C25" s="289" t="s">
        <v>186</v>
      </c>
      <c r="D25" s="12" t="s">
        <v>16</v>
      </c>
      <c r="E25" s="12"/>
      <c r="F25" s="12"/>
      <c r="G25" s="12"/>
      <c r="H25" s="12">
        <v>5994</v>
      </c>
      <c r="I25" s="12">
        <v>0.1</v>
      </c>
      <c r="J25" s="12">
        <v>0.1</v>
      </c>
      <c r="K25" s="12">
        <v>0.05</v>
      </c>
      <c r="L25" s="12"/>
      <c r="M25" s="279">
        <f>H25*(1+I25+J25+K25+L25)</f>
        <v>7492.5000000000009</v>
      </c>
      <c r="N25" s="266">
        <f>ROUND(M25,2)</f>
        <v>7492.5</v>
      </c>
      <c r="O25" s="21">
        <v>1</v>
      </c>
      <c r="P25" s="269">
        <f t="shared" si="7"/>
        <v>7492.5</v>
      </c>
      <c r="Q25" s="22">
        <f>P25*G25</f>
        <v>0</v>
      </c>
      <c r="S25" s="5"/>
      <c r="T25" s="5"/>
      <c r="U25" s="6"/>
      <c r="V25" s="5"/>
      <c r="W25" s="5"/>
      <c r="X25" s="5"/>
      <c r="Y25" s="5"/>
      <c r="Z25" s="5"/>
      <c r="AA25" s="5"/>
      <c r="AB25" s="5"/>
      <c r="AC25" s="6"/>
      <c r="AD25" s="9"/>
    </row>
    <row r="26" spans="1:30" s="31" customFormat="1" ht="13.5" hidden="1" thickBot="1" x14ac:dyDescent="0.25">
      <c r="A26" s="394" t="s">
        <v>284</v>
      </c>
      <c r="B26" s="395"/>
      <c r="C26" s="395"/>
      <c r="D26" s="42"/>
      <c r="E26" s="42"/>
      <c r="F26" s="42"/>
      <c r="G26" s="45">
        <f>SUM(G23:G25)</f>
        <v>0</v>
      </c>
      <c r="H26" s="42"/>
      <c r="I26" s="42"/>
      <c r="J26" s="42"/>
      <c r="K26" s="42"/>
      <c r="L26" s="42"/>
      <c r="M26" s="290">
        <f>2750*(1+I26+J26+K26+L26)</f>
        <v>2750</v>
      </c>
      <c r="N26" s="291"/>
      <c r="O26" s="272"/>
      <c r="P26" s="274">
        <f t="shared" si="7"/>
        <v>0</v>
      </c>
      <c r="Q26" s="273">
        <f>SUM(Q23:Q25)</f>
        <v>0</v>
      </c>
      <c r="S26" s="8"/>
      <c r="T26" s="8"/>
      <c r="U26" s="7"/>
      <c r="V26" s="8"/>
      <c r="W26" s="8"/>
      <c r="X26" s="8"/>
      <c r="Y26" s="8"/>
      <c r="Z26" s="8"/>
      <c r="AA26" s="8"/>
      <c r="AB26" s="8"/>
      <c r="AC26" s="7"/>
      <c r="AD26" s="30"/>
    </row>
    <row r="27" spans="1:30" s="31" customFormat="1" x14ac:dyDescent="0.2">
      <c r="A27" s="70"/>
      <c r="B27" s="28" t="s">
        <v>13</v>
      </c>
      <c r="C27" s="277">
        <v>37886</v>
      </c>
      <c r="D27" s="12" t="s">
        <v>34</v>
      </c>
      <c r="E27" s="12" t="s">
        <v>17</v>
      </c>
      <c r="F27" s="12"/>
      <c r="G27" s="12"/>
      <c r="H27" s="12">
        <v>7792</v>
      </c>
      <c r="I27" s="12">
        <v>0.1</v>
      </c>
      <c r="J27" s="12">
        <v>0.3</v>
      </c>
      <c r="K27" s="12">
        <v>0.05</v>
      </c>
      <c r="L27" s="12">
        <v>0.4</v>
      </c>
      <c r="M27" s="10">
        <f>H27*(1+I27+J27+K27+L27)</f>
        <v>14415.2</v>
      </c>
      <c r="N27" s="282">
        <f>ROUND(M27,2)</f>
        <v>14415.2</v>
      </c>
      <c r="O27" s="6">
        <v>1</v>
      </c>
      <c r="P27" s="282">
        <f>N27*O27</f>
        <v>14415.2</v>
      </c>
      <c r="Q27" s="325">
        <f>P27*G27</f>
        <v>0</v>
      </c>
      <c r="S27" s="8"/>
      <c r="T27" s="8"/>
      <c r="U27" s="7"/>
      <c r="V27" s="8"/>
      <c r="W27" s="8"/>
      <c r="X27" s="8"/>
      <c r="Y27" s="8"/>
      <c r="Z27" s="8"/>
      <c r="AA27" s="8"/>
      <c r="AB27" s="8"/>
      <c r="AC27" s="7"/>
      <c r="AD27" s="30"/>
    </row>
    <row r="28" spans="1:30" x14ac:dyDescent="0.2">
      <c r="A28" s="317"/>
      <c r="B28" s="27" t="s">
        <v>13</v>
      </c>
      <c r="C28" s="292" t="s">
        <v>272</v>
      </c>
      <c r="D28" s="24" t="s">
        <v>34</v>
      </c>
      <c r="E28" s="24" t="s">
        <v>14</v>
      </c>
      <c r="F28" s="24"/>
      <c r="G28" s="24"/>
      <c r="H28" s="24">
        <v>7792</v>
      </c>
      <c r="I28" s="24">
        <v>0.1</v>
      </c>
      <c r="J28" s="24">
        <v>0.1</v>
      </c>
      <c r="K28" s="24">
        <v>0.05</v>
      </c>
      <c r="L28" s="24">
        <v>0.2</v>
      </c>
      <c r="M28" s="16">
        <f>H28*(1+I28+J28+K28+L28)</f>
        <v>11298.400000000001</v>
      </c>
      <c r="N28" s="266">
        <f>ROUND(M28,2)</f>
        <v>11298.4</v>
      </c>
      <c r="O28" s="6">
        <v>1</v>
      </c>
      <c r="P28" s="266">
        <f>N28*O28</f>
        <v>11298.4</v>
      </c>
      <c r="Q28" s="321">
        <f>P28*G28</f>
        <v>0</v>
      </c>
      <c r="S28" s="5"/>
      <c r="T28" s="5"/>
      <c r="U28" s="6"/>
      <c r="V28" s="5"/>
      <c r="W28" s="5"/>
      <c r="X28" s="5"/>
      <c r="Y28" s="5"/>
      <c r="Z28" s="5"/>
      <c r="AA28" s="5"/>
      <c r="AB28" s="5"/>
      <c r="AC28" s="6"/>
      <c r="AD28" s="5"/>
    </row>
    <row r="29" spans="1:30" x14ac:dyDescent="0.2">
      <c r="A29" s="317"/>
      <c r="B29" s="27" t="s">
        <v>13</v>
      </c>
      <c r="C29" s="292">
        <v>44448</v>
      </c>
      <c r="D29" s="24" t="s">
        <v>264</v>
      </c>
      <c r="E29" s="24"/>
      <c r="F29" s="24"/>
      <c r="G29" s="24"/>
      <c r="H29" s="24">
        <v>7792</v>
      </c>
      <c r="I29" s="24">
        <v>0.1</v>
      </c>
      <c r="J29" s="24">
        <v>0.1</v>
      </c>
      <c r="K29" s="24">
        <v>0.05</v>
      </c>
      <c r="L29" s="24"/>
      <c r="M29" s="16">
        <f>H29*(1+I29+J29+K29+L29)</f>
        <v>9740.0000000000018</v>
      </c>
      <c r="N29" s="266">
        <f>ROUND(M29,2)</f>
        <v>9740</v>
      </c>
      <c r="O29" s="14">
        <v>1</v>
      </c>
      <c r="P29" s="266">
        <f>N29*O29</f>
        <v>9740</v>
      </c>
      <c r="Q29" s="321">
        <f>P29*G29</f>
        <v>0</v>
      </c>
      <c r="S29" s="5"/>
      <c r="T29" s="5"/>
      <c r="U29" s="6"/>
      <c r="V29" s="5"/>
      <c r="W29" s="5"/>
      <c r="X29" s="5"/>
      <c r="Y29" s="5"/>
      <c r="Z29" s="5"/>
      <c r="AA29" s="5"/>
      <c r="AB29" s="5"/>
      <c r="AC29" s="6"/>
      <c r="AD29" s="5"/>
    </row>
    <row r="30" spans="1:30" ht="15" customHeight="1" thickBot="1" x14ac:dyDescent="0.25">
      <c r="A30" s="21" t="s">
        <v>32</v>
      </c>
      <c r="B30" s="267" t="s">
        <v>13</v>
      </c>
      <c r="C30" s="270" t="s">
        <v>294</v>
      </c>
      <c r="D30" s="19" t="s">
        <v>252</v>
      </c>
      <c r="E30" s="19"/>
      <c r="F30" s="19"/>
      <c r="G30" s="19"/>
      <c r="H30" s="19">
        <v>7792</v>
      </c>
      <c r="I30" s="19">
        <v>0.1</v>
      </c>
      <c r="J30" s="19">
        <v>0.3</v>
      </c>
      <c r="K30" s="19">
        <v>0.05</v>
      </c>
      <c r="L30" s="19"/>
      <c r="M30" s="20">
        <f>H30*(1+I30+J30+K30+L30)</f>
        <v>11298.400000000001</v>
      </c>
      <c r="N30" s="269">
        <f>ROUND(M30,2)</f>
        <v>11298.4</v>
      </c>
      <c r="O30" s="21">
        <v>1</v>
      </c>
      <c r="P30" s="269">
        <f t="shared" si="7"/>
        <v>11298.4</v>
      </c>
      <c r="Q30" s="322">
        <f>P30*G30</f>
        <v>0</v>
      </c>
      <c r="S30" s="5"/>
      <c r="T30" s="5"/>
      <c r="U30" s="6"/>
      <c r="V30" s="5"/>
      <c r="W30" s="5"/>
      <c r="X30" s="5"/>
      <c r="Y30" s="5"/>
      <c r="Z30" s="5"/>
      <c r="AA30" s="5"/>
      <c r="AB30" s="5"/>
      <c r="AC30" s="6"/>
      <c r="AD30" s="5"/>
    </row>
    <row r="31" spans="1:30" s="31" customFormat="1" ht="15" customHeight="1" thickBot="1" x14ac:dyDescent="0.25">
      <c r="A31" s="271" t="s">
        <v>285</v>
      </c>
      <c r="B31" s="272"/>
      <c r="C31" s="293"/>
      <c r="D31" s="272"/>
      <c r="E31" s="272"/>
      <c r="F31" s="272"/>
      <c r="G31" s="273">
        <f>SUM(G27:G30)</f>
        <v>0</v>
      </c>
      <c r="H31" s="272"/>
      <c r="I31" s="272"/>
      <c r="J31" s="272"/>
      <c r="K31" s="272"/>
      <c r="L31" s="272"/>
      <c r="M31" s="273"/>
      <c r="N31" s="291"/>
      <c r="O31" s="272"/>
      <c r="P31" s="274">
        <f>N31*O31</f>
        <v>0</v>
      </c>
      <c r="Q31" s="273">
        <f>SUM(Q27:Q30)</f>
        <v>0</v>
      </c>
      <c r="S31" s="8"/>
      <c r="T31" s="8"/>
      <c r="U31" s="7"/>
      <c r="V31" s="8"/>
      <c r="W31" s="8"/>
      <c r="X31" s="8"/>
      <c r="Y31" s="8"/>
      <c r="Z31" s="8"/>
      <c r="AA31" s="8"/>
      <c r="AB31" s="8"/>
      <c r="AC31" s="7"/>
      <c r="AD31" s="30"/>
    </row>
    <row r="32" spans="1:30" ht="13.5" thickBot="1" x14ac:dyDescent="0.25">
      <c r="A32" s="19" t="s">
        <v>32</v>
      </c>
      <c r="B32" s="267" t="s">
        <v>13</v>
      </c>
      <c r="C32" s="270" t="s">
        <v>277</v>
      </c>
      <c r="D32" s="19" t="s">
        <v>35</v>
      </c>
      <c r="E32" s="19" t="s">
        <v>17</v>
      </c>
      <c r="F32" s="19"/>
      <c r="G32" s="22"/>
      <c r="H32" s="19">
        <v>7792</v>
      </c>
      <c r="I32" s="19">
        <v>0.1</v>
      </c>
      <c r="J32" s="19">
        <v>0.2</v>
      </c>
      <c r="K32" s="19">
        <v>0.05</v>
      </c>
      <c r="L32" s="19">
        <v>0.4</v>
      </c>
      <c r="M32" s="20">
        <f>H32*(1+I32+J32+K32+L32)</f>
        <v>13636</v>
      </c>
      <c r="N32" s="266">
        <f>ROUND(M32,2)</f>
        <v>13636</v>
      </c>
      <c r="O32" s="19">
        <v>1</v>
      </c>
      <c r="P32" s="269">
        <f>N32*O32</f>
        <v>13636</v>
      </c>
      <c r="Q32" s="22">
        <f>P32*G32</f>
        <v>0</v>
      </c>
      <c r="S32" s="5"/>
      <c r="T32" s="5"/>
      <c r="U32" s="6"/>
      <c r="V32" s="5"/>
      <c r="W32" s="5"/>
      <c r="X32" s="5"/>
      <c r="Y32" s="5"/>
      <c r="Z32" s="5"/>
      <c r="AA32" s="5"/>
      <c r="AB32" s="5"/>
      <c r="AC32" s="6"/>
      <c r="AD32" s="9"/>
    </row>
    <row r="33" spans="1:30" s="31" customFormat="1" ht="17.25" customHeight="1" thickBot="1" x14ac:dyDescent="0.25">
      <c r="A33" s="271" t="s">
        <v>286</v>
      </c>
      <c r="B33" s="295"/>
      <c r="C33" s="293"/>
      <c r="D33" s="272"/>
      <c r="E33" s="272"/>
      <c r="F33" s="272"/>
      <c r="G33" s="273">
        <f>SUM(G32:G32)</f>
        <v>0</v>
      </c>
      <c r="H33" s="272"/>
      <c r="I33" s="272"/>
      <c r="J33" s="272"/>
      <c r="K33" s="272"/>
      <c r="L33" s="272"/>
      <c r="M33" s="273"/>
      <c r="N33" s="291"/>
      <c r="O33" s="272"/>
      <c r="P33" s="274"/>
      <c r="Q33" s="273">
        <f>SUM(Q32:Q32)</f>
        <v>0</v>
      </c>
      <c r="S33" s="8"/>
      <c r="T33" s="8"/>
      <c r="U33" s="7"/>
      <c r="V33" s="8"/>
      <c r="W33" s="8"/>
      <c r="X33" s="8"/>
      <c r="Y33" s="8"/>
      <c r="Z33" s="8"/>
      <c r="AA33" s="8"/>
      <c r="AB33" s="8"/>
      <c r="AC33" s="7"/>
      <c r="AD33" s="30"/>
    </row>
    <row r="34" spans="1:30" hidden="1" x14ac:dyDescent="0.2">
      <c r="A34" s="23"/>
      <c r="B34" s="27" t="s">
        <v>13</v>
      </c>
      <c r="C34" s="296"/>
      <c r="D34" s="24" t="s">
        <v>58</v>
      </c>
      <c r="E34" s="24"/>
      <c r="F34" s="24"/>
      <c r="G34" s="26"/>
      <c r="H34" s="24">
        <v>5994</v>
      </c>
      <c r="I34" s="24">
        <v>0.1</v>
      </c>
      <c r="J34" s="24">
        <v>0.1</v>
      </c>
      <c r="K34" s="24">
        <v>0.05</v>
      </c>
      <c r="L34" s="24"/>
      <c r="M34" s="25">
        <f>H34*(1+I34+J34+K34+L34)</f>
        <v>7492.5000000000009</v>
      </c>
      <c r="N34" s="276">
        <f>M34</f>
        <v>7492.5000000000009</v>
      </c>
      <c r="O34" s="24">
        <v>1</v>
      </c>
      <c r="P34" s="276">
        <f>N34*O34</f>
        <v>7492.5000000000009</v>
      </c>
      <c r="Q34" s="26">
        <f>P34*G34</f>
        <v>0</v>
      </c>
      <c r="S34" s="5"/>
      <c r="T34" s="5"/>
      <c r="U34" s="6"/>
      <c r="V34" s="5"/>
      <c r="W34" s="5"/>
      <c r="X34" s="5"/>
      <c r="Y34" s="5"/>
      <c r="Z34" s="5"/>
      <c r="AA34" s="5"/>
      <c r="AB34" s="5"/>
      <c r="AC34" s="6"/>
      <c r="AD34" s="9"/>
    </row>
    <row r="35" spans="1:30" hidden="1" x14ac:dyDescent="0.2">
      <c r="A35" s="21" t="s">
        <v>32</v>
      </c>
      <c r="B35" s="267" t="s">
        <v>29</v>
      </c>
      <c r="C35" s="270" t="s">
        <v>40</v>
      </c>
      <c r="D35" s="24" t="s">
        <v>58</v>
      </c>
      <c r="E35" s="19" t="s">
        <v>14</v>
      </c>
      <c r="F35" s="19"/>
      <c r="G35" s="22"/>
      <c r="H35" s="19">
        <v>5994</v>
      </c>
      <c r="I35" s="19">
        <v>0.1</v>
      </c>
      <c r="J35" s="19">
        <v>0.2</v>
      </c>
      <c r="K35" s="19">
        <v>0.05</v>
      </c>
      <c r="L35" s="19"/>
      <c r="M35" s="20">
        <f>H35*(1+I35+J35+K35+L35)</f>
        <v>8091.9000000000005</v>
      </c>
      <c r="N35" s="269">
        <f>M35</f>
        <v>8091.9000000000005</v>
      </c>
      <c r="O35" s="19">
        <v>1</v>
      </c>
      <c r="P35" s="269">
        <f>N35*O35</f>
        <v>8091.9000000000005</v>
      </c>
      <c r="Q35" s="22">
        <f>P35*G35</f>
        <v>0</v>
      </c>
      <c r="S35" s="5"/>
      <c r="T35" s="5"/>
      <c r="U35" s="6"/>
      <c r="V35" s="5"/>
      <c r="W35" s="5"/>
      <c r="X35" s="5"/>
      <c r="Y35" s="5"/>
      <c r="Z35" s="5"/>
      <c r="AA35" s="5"/>
      <c r="AB35" s="5"/>
      <c r="AC35" s="6"/>
      <c r="AD35" s="9"/>
    </row>
    <row r="36" spans="1:30" s="31" customFormat="1" ht="13.5" hidden="1" thickBot="1" x14ac:dyDescent="0.25">
      <c r="A36" s="271" t="s">
        <v>287</v>
      </c>
      <c r="B36" s="295"/>
      <c r="C36" s="293"/>
      <c r="D36" s="272"/>
      <c r="E36" s="272"/>
      <c r="F36" s="272"/>
      <c r="G36" s="273">
        <f>SUM(G34:G35)</f>
        <v>0</v>
      </c>
      <c r="H36" s="272"/>
      <c r="I36" s="272"/>
      <c r="J36" s="272"/>
      <c r="K36" s="272"/>
      <c r="L36" s="272"/>
      <c r="M36" s="273"/>
      <c r="N36" s="291"/>
      <c r="O36" s="272"/>
      <c r="P36" s="274"/>
      <c r="Q36" s="273">
        <f>SUM(Q34:Q35)</f>
        <v>0</v>
      </c>
      <c r="S36" s="8"/>
      <c r="T36" s="8"/>
      <c r="U36" s="7"/>
      <c r="V36" s="8"/>
      <c r="W36" s="8"/>
      <c r="X36" s="8"/>
      <c r="Y36" s="8"/>
      <c r="Z36" s="8"/>
      <c r="AA36" s="8"/>
      <c r="AB36" s="8"/>
      <c r="AC36" s="7"/>
      <c r="AD36" s="30"/>
    </row>
    <row r="37" spans="1:30" hidden="1" x14ac:dyDescent="0.2">
      <c r="A37" s="23"/>
      <c r="B37" s="27" t="s">
        <v>13</v>
      </c>
      <c r="C37" s="296"/>
      <c r="D37" s="24" t="s">
        <v>59</v>
      </c>
      <c r="E37" s="24"/>
      <c r="F37" s="24"/>
      <c r="G37" s="26"/>
      <c r="H37" s="24">
        <v>5994</v>
      </c>
      <c r="I37" s="24">
        <v>0.1</v>
      </c>
      <c r="J37" s="24">
        <v>0.1</v>
      </c>
      <c r="K37" s="24">
        <v>0.05</v>
      </c>
      <c r="L37" s="24"/>
      <c r="M37" s="25">
        <f>H37*(1+I37+J37+K37+L37)</f>
        <v>7492.5000000000009</v>
      </c>
      <c r="N37" s="276">
        <f>M37</f>
        <v>7492.5000000000009</v>
      </c>
      <c r="O37" s="24">
        <v>1</v>
      </c>
      <c r="P37" s="276">
        <f>N37*O37</f>
        <v>7492.5000000000009</v>
      </c>
      <c r="Q37" s="26">
        <f>P37*G37</f>
        <v>0</v>
      </c>
      <c r="S37" s="5"/>
      <c r="T37" s="5"/>
      <c r="U37" s="6"/>
      <c r="V37" s="5"/>
      <c r="W37" s="5"/>
      <c r="X37" s="5"/>
      <c r="Y37" s="5"/>
      <c r="Z37" s="5"/>
      <c r="AA37" s="5"/>
      <c r="AB37" s="5"/>
      <c r="AC37" s="6"/>
      <c r="AD37" s="9"/>
    </row>
    <row r="38" spans="1:30" hidden="1" x14ac:dyDescent="0.2">
      <c r="A38" s="21" t="s">
        <v>32</v>
      </c>
      <c r="B38" s="267" t="s">
        <v>29</v>
      </c>
      <c r="C38" s="270" t="s">
        <v>40</v>
      </c>
      <c r="D38" s="24" t="s">
        <v>59</v>
      </c>
      <c r="E38" s="19" t="s">
        <v>14</v>
      </c>
      <c r="F38" s="19"/>
      <c r="G38" s="22"/>
      <c r="H38" s="19">
        <v>5994</v>
      </c>
      <c r="I38" s="19">
        <v>0.1</v>
      </c>
      <c r="J38" s="19">
        <v>0.2</v>
      </c>
      <c r="K38" s="19">
        <v>0.05</v>
      </c>
      <c r="L38" s="19"/>
      <c r="M38" s="20">
        <f>H38*(1+I38+J38+K38+L38)</f>
        <v>8091.9000000000005</v>
      </c>
      <c r="N38" s="269">
        <f>M38</f>
        <v>8091.9000000000005</v>
      </c>
      <c r="O38" s="19">
        <v>1</v>
      </c>
      <c r="P38" s="269">
        <f>N38*O38</f>
        <v>8091.9000000000005</v>
      </c>
      <c r="Q38" s="22">
        <f>P38*G38</f>
        <v>0</v>
      </c>
      <c r="S38" s="5"/>
      <c r="T38" s="5"/>
      <c r="U38" s="6"/>
      <c r="V38" s="5"/>
      <c r="W38" s="5"/>
      <c r="X38" s="5"/>
      <c r="Y38" s="5"/>
      <c r="Z38" s="5"/>
      <c r="AA38" s="5"/>
      <c r="AB38" s="5"/>
      <c r="AC38" s="6"/>
      <c r="AD38" s="9"/>
    </row>
    <row r="39" spans="1:30" s="31" customFormat="1" ht="13.5" hidden="1" thickBot="1" x14ac:dyDescent="0.25">
      <c r="A39" s="271" t="s">
        <v>288</v>
      </c>
      <c r="B39" s="295"/>
      <c r="C39" s="293"/>
      <c r="D39" s="272"/>
      <c r="E39" s="272"/>
      <c r="F39" s="272"/>
      <c r="G39" s="273">
        <f>SUM(G37:G38)</f>
        <v>0</v>
      </c>
      <c r="H39" s="272"/>
      <c r="I39" s="272"/>
      <c r="J39" s="272"/>
      <c r="K39" s="272"/>
      <c r="L39" s="272"/>
      <c r="M39" s="273"/>
      <c r="N39" s="291"/>
      <c r="O39" s="272"/>
      <c r="P39" s="274"/>
      <c r="Q39" s="273">
        <f>SUM(Q37:Q38)</f>
        <v>0</v>
      </c>
      <c r="S39" s="8"/>
      <c r="T39" s="8"/>
      <c r="U39" s="7"/>
      <c r="V39" s="8"/>
      <c r="W39" s="8"/>
      <c r="X39" s="8"/>
      <c r="Y39" s="8"/>
      <c r="Z39" s="8"/>
      <c r="AA39" s="8"/>
      <c r="AB39" s="8"/>
      <c r="AC39" s="7"/>
      <c r="AD39" s="30"/>
    </row>
    <row r="40" spans="1:30" hidden="1" x14ac:dyDescent="0.2">
      <c r="A40" s="23"/>
      <c r="B40" s="27" t="s">
        <v>13</v>
      </c>
      <c r="C40" s="296"/>
      <c r="D40" s="24" t="s">
        <v>60</v>
      </c>
      <c r="E40" s="24"/>
      <c r="F40" s="24"/>
      <c r="G40" s="26"/>
      <c r="H40" s="24">
        <v>5994</v>
      </c>
      <c r="I40" s="24">
        <v>0.1</v>
      </c>
      <c r="J40" s="24">
        <v>0.1</v>
      </c>
      <c r="K40" s="24">
        <v>0.05</v>
      </c>
      <c r="L40" s="24"/>
      <c r="M40" s="25">
        <f>H40*(1+I40+J40+K40+L40)</f>
        <v>7492.5000000000009</v>
      </c>
      <c r="N40" s="276">
        <f>M40</f>
        <v>7492.5000000000009</v>
      </c>
      <c r="O40" s="24">
        <v>1</v>
      </c>
      <c r="P40" s="276">
        <f>N40*O40</f>
        <v>7492.5000000000009</v>
      </c>
      <c r="Q40" s="26">
        <f>P40*G40</f>
        <v>0</v>
      </c>
      <c r="S40" s="5"/>
      <c r="T40" s="5"/>
      <c r="U40" s="6"/>
      <c r="V40" s="5"/>
      <c r="W40" s="5"/>
      <c r="X40" s="5"/>
      <c r="Y40" s="5"/>
      <c r="Z40" s="5"/>
      <c r="AA40" s="5"/>
      <c r="AB40" s="5"/>
      <c r="AC40" s="6"/>
      <c r="AD40" s="9"/>
    </row>
    <row r="41" spans="1:30" hidden="1" x14ac:dyDescent="0.2">
      <c r="A41" s="21" t="s">
        <v>32</v>
      </c>
      <c r="B41" s="267" t="s">
        <v>29</v>
      </c>
      <c r="C41" s="270" t="s">
        <v>40</v>
      </c>
      <c r="D41" s="24" t="s">
        <v>60</v>
      </c>
      <c r="E41" s="19" t="s">
        <v>14</v>
      </c>
      <c r="F41" s="19"/>
      <c r="G41" s="22"/>
      <c r="H41" s="19">
        <v>5994</v>
      </c>
      <c r="I41" s="19">
        <v>0.1</v>
      </c>
      <c r="J41" s="19">
        <v>0.2</v>
      </c>
      <c r="K41" s="19">
        <v>0.05</v>
      </c>
      <c r="L41" s="19"/>
      <c r="M41" s="20">
        <f>H41*(1+I41+J41+K41+L41)</f>
        <v>8091.9000000000005</v>
      </c>
      <c r="N41" s="269">
        <f>M41</f>
        <v>8091.9000000000005</v>
      </c>
      <c r="O41" s="19">
        <v>1</v>
      </c>
      <c r="P41" s="269">
        <f>N41*O41</f>
        <v>8091.9000000000005</v>
      </c>
      <c r="Q41" s="22">
        <f>P41*G41</f>
        <v>0</v>
      </c>
      <c r="S41" s="5"/>
      <c r="T41" s="5"/>
      <c r="U41" s="6"/>
      <c r="V41" s="5"/>
      <c r="W41" s="5"/>
      <c r="X41" s="5"/>
      <c r="Y41" s="5"/>
      <c r="Z41" s="5"/>
      <c r="AA41" s="5"/>
      <c r="AB41" s="5"/>
      <c r="AC41" s="6"/>
      <c r="AD41" s="9"/>
    </row>
    <row r="42" spans="1:30" s="31" customFormat="1" ht="13.5" hidden="1" thickBot="1" x14ac:dyDescent="0.25">
      <c r="A42" s="271" t="s">
        <v>289</v>
      </c>
      <c r="B42" s="295"/>
      <c r="C42" s="293"/>
      <c r="D42" s="272"/>
      <c r="E42" s="272"/>
      <c r="F42" s="272"/>
      <c r="G42" s="273">
        <f>SUM(G40:G41)</f>
        <v>0</v>
      </c>
      <c r="H42" s="272"/>
      <c r="I42" s="272"/>
      <c r="J42" s="272"/>
      <c r="K42" s="272"/>
      <c r="L42" s="272"/>
      <c r="M42" s="273"/>
      <c r="N42" s="291"/>
      <c r="O42" s="272"/>
      <c r="P42" s="274"/>
      <c r="Q42" s="273">
        <f>SUM(Q40:Q41)</f>
        <v>0</v>
      </c>
      <c r="S42" s="8"/>
      <c r="T42" s="8"/>
      <c r="U42" s="7"/>
      <c r="V42" s="8"/>
      <c r="W42" s="8"/>
      <c r="X42" s="8"/>
      <c r="Y42" s="8"/>
      <c r="Z42" s="8"/>
      <c r="AA42" s="8"/>
      <c r="AB42" s="8"/>
      <c r="AC42" s="7"/>
      <c r="AD42" s="30"/>
    </row>
    <row r="43" spans="1:30" ht="16.5" hidden="1" customHeight="1" x14ac:dyDescent="0.2">
      <c r="A43" s="23"/>
      <c r="B43" s="27" t="s">
        <v>13</v>
      </c>
      <c r="C43" s="296"/>
      <c r="D43" s="24" t="s">
        <v>61</v>
      </c>
      <c r="E43" s="24"/>
      <c r="F43" s="24"/>
      <c r="G43" s="26"/>
      <c r="H43" s="24">
        <v>5994</v>
      </c>
      <c r="I43" s="24">
        <v>0.1</v>
      </c>
      <c r="J43" s="24">
        <v>0.1</v>
      </c>
      <c r="K43" s="24">
        <v>0.25</v>
      </c>
      <c r="L43" s="24"/>
      <c r="M43" s="25">
        <f>H43*(1+I43+J43+K43+L43)</f>
        <v>8691.3000000000011</v>
      </c>
      <c r="N43" s="276">
        <f>M43</f>
        <v>8691.3000000000011</v>
      </c>
      <c r="O43" s="24">
        <v>1</v>
      </c>
      <c r="P43" s="276">
        <f>N43*O43</f>
        <v>8691.3000000000011</v>
      </c>
      <c r="Q43" s="26">
        <f>P43*G43</f>
        <v>0</v>
      </c>
      <c r="S43" s="5"/>
      <c r="T43" s="5"/>
      <c r="U43" s="6"/>
      <c r="V43" s="5"/>
      <c r="W43" s="5"/>
      <c r="X43" s="5"/>
      <c r="Y43" s="5"/>
      <c r="Z43" s="5"/>
      <c r="AA43" s="5"/>
      <c r="AB43" s="5"/>
      <c r="AC43" s="6"/>
      <c r="AD43" s="9"/>
    </row>
    <row r="44" spans="1:30" ht="18" hidden="1" customHeight="1" x14ac:dyDescent="0.2">
      <c r="A44" s="19" t="s">
        <v>32</v>
      </c>
      <c r="B44" s="267" t="s">
        <v>178</v>
      </c>
      <c r="C44" s="270" t="s">
        <v>40</v>
      </c>
      <c r="D44" s="24" t="s">
        <v>61</v>
      </c>
      <c r="E44" s="19" t="s">
        <v>17</v>
      </c>
      <c r="F44" s="19"/>
      <c r="G44" s="22"/>
      <c r="H44" s="19">
        <v>5994</v>
      </c>
      <c r="I44" s="19">
        <v>0.1</v>
      </c>
      <c r="J44" s="19">
        <v>0.2</v>
      </c>
      <c r="K44" s="24">
        <v>0.25</v>
      </c>
      <c r="L44" s="19">
        <v>0.4</v>
      </c>
      <c r="M44" s="20">
        <f>H44*(1+I44+J44+K44+L44)</f>
        <v>11688.300000000001</v>
      </c>
      <c r="N44" s="266">
        <f>ROUND(M44,2)</f>
        <v>11688.3</v>
      </c>
      <c r="O44" s="19">
        <v>1</v>
      </c>
      <c r="P44" s="269">
        <f>N44*O44</f>
        <v>11688.3</v>
      </c>
      <c r="Q44" s="22">
        <f>P44*G44</f>
        <v>0</v>
      </c>
      <c r="S44" s="5"/>
      <c r="T44" s="5"/>
      <c r="U44" s="6"/>
      <c r="V44" s="5"/>
      <c r="W44" s="5"/>
      <c r="X44" s="5"/>
      <c r="Y44" s="5"/>
      <c r="Z44" s="5"/>
      <c r="AA44" s="5"/>
      <c r="AB44" s="5"/>
      <c r="AC44" s="6"/>
      <c r="AD44" s="9"/>
    </row>
    <row r="45" spans="1:30" s="31" customFormat="1" ht="13.5" hidden="1" thickBot="1" x14ac:dyDescent="0.25">
      <c r="A45" s="271" t="s">
        <v>290</v>
      </c>
      <c r="B45" s="295"/>
      <c r="C45" s="293"/>
      <c r="D45" s="272"/>
      <c r="E45" s="272"/>
      <c r="F45" s="272"/>
      <c r="G45" s="273">
        <f>SUM(G43:G44)</f>
        <v>0</v>
      </c>
      <c r="H45" s="272"/>
      <c r="I45" s="272"/>
      <c r="J45" s="272"/>
      <c r="K45" s="272"/>
      <c r="L45" s="272"/>
      <c r="M45" s="273"/>
      <c r="N45" s="291"/>
      <c r="O45" s="272"/>
      <c r="P45" s="274"/>
      <c r="Q45" s="273">
        <f>SUM(Q43:Q44)</f>
        <v>0</v>
      </c>
      <c r="S45" s="8"/>
      <c r="T45" s="8"/>
      <c r="U45" s="7"/>
      <c r="V45" s="8"/>
      <c r="W45" s="8"/>
      <c r="X45" s="8"/>
      <c r="Y45" s="8"/>
      <c r="Z45" s="8"/>
      <c r="AA45" s="8"/>
      <c r="AB45" s="8"/>
      <c r="AC45" s="7"/>
      <c r="AD45" s="30"/>
    </row>
    <row r="46" spans="1:30" hidden="1" x14ac:dyDescent="0.2">
      <c r="A46" s="23"/>
      <c r="B46" s="27" t="s">
        <v>13</v>
      </c>
      <c r="C46" s="296"/>
      <c r="D46" s="24" t="s">
        <v>62</v>
      </c>
      <c r="E46" s="24"/>
      <c r="F46" s="24"/>
      <c r="G46" s="26"/>
      <c r="H46" s="24">
        <v>5994</v>
      </c>
      <c r="I46" s="24">
        <v>0.1</v>
      </c>
      <c r="J46" s="24">
        <v>0.1</v>
      </c>
      <c r="K46" s="24">
        <v>0.25</v>
      </c>
      <c r="L46" s="24"/>
      <c r="M46" s="25">
        <f>H46*(1+I46+J46+K46+L46)</f>
        <v>8691.3000000000011</v>
      </c>
      <c r="N46" s="276">
        <f>M46</f>
        <v>8691.3000000000011</v>
      </c>
      <c r="O46" s="24">
        <v>1</v>
      </c>
      <c r="P46" s="276">
        <f>N46*O46</f>
        <v>8691.3000000000011</v>
      </c>
      <c r="Q46" s="26">
        <f>P46*G46</f>
        <v>0</v>
      </c>
      <c r="S46" s="5"/>
      <c r="T46" s="5"/>
      <c r="U46" s="6"/>
      <c r="V46" s="5"/>
      <c r="W46" s="5"/>
      <c r="X46" s="5"/>
      <c r="Y46" s="5"/>
      <c r="Z46" s="5"/>
      <c r="AA46" s="5"/>
      <c r="AB46" s="5"/>
      <c r="AC46" s="6"/>
      <c r="AD46" s="9"/>
    </row>
    <row r="47" spans="1:30" hidden="1" x14ac:dyDescent="0.2">
      <c r="A47" s="21" t="s">
        <v>32</v>
      </c>
      <c r="B47" s="267" t="s">
        <v>29</v>
      </c>
      <c r="C47" s="270" t="s">
        <v>40</v>
      </c>
      <c r="D47" s="24" t="s">
        <v>62</v>
      </c>
      <c r="E47" s="19" t="s">
        <v>14</v>
      </c>
      <c r="F47" s="19"/>
      <c r="G47" s="22"/>
      <c r="H47" s="19">
        <v>5994</v>
      </c>
      <c r="I47" s="19">
        <v>0.1</v>
      </c>
      <c r="J47" s="19">
        <v>0.2</v>
      </c>
      <c r="K47" s="24">
        <v>0.25</v>
      </c>
      <c r="L47" s="19"/>
      <c r="M47" s="20">
        <f>H47*(1+I47+J47+K47+L47)</f>
        <v>9290.7000000000007</v>
      </c>
      <c r="N47" s="269">
        <f>M47</f>
        <v>9290.7000000000007</v>
      </c>
      <c r="O47" s="19">
        <v>1</v>
      </c>
      <c r="P47" s="269">
        <f>N47*O47</f>
        <v>9290.7000000000007</v>
      </c>
      <c r="Q47" s="22">
        <f>P47*G47</f>
        <v>0</v>
      </c>
      <c r="S47" s="5"/>
      <c r="T47" s="5"/>
      <c r="U47" s="6"/>
      <c r="V47" s="5"/>
      <c r="W47" s="5"/>
      <c r="X47" s="5"/>
      <c r="Y47" s="5"/>
      <c r="Z47" s="5"/>
      <c r="AA47" s="5"/>
      <c r="AB47" s="5"/>
      <c r="AC47" s="6"/>
      <c r="AD47" s="9"/>
    </row>
    <row r="48" spans="1:30" s="31" customFormat="1" ht="13.5" hidden="1" thickBot="1" x14ac:dyDescent="0.25">
      <c r="A48" s="271" t="s">
        <v>291</v>
      </c>
      <c r="B48" s="295"/>
      <c r="C48" s="293"/>
      <c r="D48" s="272"/>
      <c r="E48" s="272"/>
      <c r="F48" s="272"/>
      <c r="G48" s="273">
        <f>SUM(G46:G47)</f>
        <v>0</v>
      </c>
      <c r="H48" s="272"/>
      <c r="I48" s="272"/>
      <c r="J48" s="272"/>
      <c r="K48" s="272"/>
      <c r="L48" s="272"/>
      <c r="M48" s="273"/>
      <c r="N48" s="291"/>
      <c r="O48" s="272"/>
      <c r="P48" s="274"/>
      <c r="Q48" s="273">
        <f>SUM(Q46:Q47)</f>
        <v>0</v>
      </c>
      <c r="S48" s="8"/>
      <c r="T48" s="8"/>
      <c r="U48" s="7"/>
      <c r="V48" s="8"/>
      <c r="W48" s="8"/>
      <c r="X48" s="8"/>
      <c r="Y48" s="8"/>
      <c r="Z48" s="8"/>
      <c r="AA48" s="8"/>
      <c r="AB48" s="8"/>
      <c r="AC48" s="7"/>
      <c r="AD48" s="30"/>
    </row>
    <row r="49" spans="1:30" x14ac:dyDescent="0.2">
      <c r="A49" s="24"/>
      <c r="B49" s="24" t="s">
        <v>29</v>
      </c>
      <c r="C49" s="292">
        <v>46702</v>
      </c>
      <c r="D49" s="24" t="s">
        <v>19</v>
      </c>
      <c r="E49" s="24" t="s">
        <v>17</v>
      </c>
      <c r="F49" s="297"/>
      <c r="G49" s="26">
        <f t="shared" ref="G49:G77" si="8">F49/18</f>
        <v>0</v>
      </c>
      <c r="H49" s="24">
        <v>7792</v>
      </c>
      <c r="I49" s="24">
        <v>0</v>
      </c>
      <c r="J49" s="24">
        <v>0.2</v>
      </c>
      <c r="K49" s="24">
        <v>0.05</v>
      </c>
      <c r="L49" s="24">
        <v>0.4</v>
      </c>
      <c r="M49" s="25">
        <f t="shared" ref="M49:M77" si="9">H49*(1+I49+J49+K49+L49)</f>
        <v>12856.8</v>
      </c>
      <c r="N49" s="266">
        <f t="shared" ref="N49:N88" si="10">ROUND(M49,2)</f>
        <v>12856.8</v>
      </c>
      <c r="O49" s="23">
        <v>1</v>
      </c>
      <c r="P49" s="276">
        <f t="shared" ref="P49:P77" si="11">N49*O49</f>
        <v>12856.8</v>
      </c>
      <c r="Q49" s="26">
        <f t="shared" ref="Q49:Q77" si="12">P49/18*F49</f>
        <v>0</v>
      </c>
      <c r="S49" s="5"/>
      <c r="T49" s="5"/>
      <c r="U49" s="6"/>
      <c r="V49" s="5"/>
      <c r="W49" s="5"/>
      <c r="X49" s="5"/>
      <c r="Y49" s="5"/>
      <c r="Z49" s="5"/>
      <c r="AA49" s="5"/>
      <c r="AB49" s="5"/>
      <c r="AC49" s="6"/>
      <c r="AD49" s="9"/>
    </row>
    <row r="50" spans="1:30" x14ac:dyDescent="0.2">
      <c r="A50" s="24"/>
      <c r="B50" s="24" t="s">
        <v>13</v>
      </c>
      <c r="C50" s="292">
        <v>43689</v>
      </c>
      <c r="D50" s="24" t="s">
        <v>19</v>
      </c>
      <c r="E50" s="24" t="s">
        <v>17</v>
      </c>
      <c r="F50" s="297"/>
      <c r="G50" s="26">
        <f t="shared" si="8"/>
        <v>0</v>
      </c>
      <c r="H50" s="24">
        <v>7792</v>
      </c>
      <c r="I50" s="24">
        <v>0.1</v>
      </c>
      <c r="J50" s="24">
        <v>0.2</v>
      </c>
      <c r="K50" s="24">
        <v>0.05</v>
      </c>
      <c r="L50" s="24">
        <v>0.4</v>
      </c>
      <c r="M50" s="25">
        <f t="shared" si="9"/>
        <v>13636</v>
      </c>
      <c r="N50" s="266">
        <f t="shared" si="10"/>
        <v>13636</v>
      </c>
      <c r="O50" s="23">
        <v>1</v>
      </c>
      <c r="P50" s="276">
        <f t="shared" si="11"/>
        <v>13636</v>
      </c>
      <c r="Q50" s="26">
        <f t="shared" si="12"/>
        <v>0</v>
      </c>
      <c r="S50" s="5"/>
      <c r="T50" s="5"/>
      <c r="U50" s="6"/>
      <c r="V50" s="5"/>
      <c r="W50" s="5"/>
      <c r="X50" s="5"/>
      <c r="Y50" s="5"/>
      <c r="Z50" s="5"/>
      <c r="AA50" s="5"/>
      <c r="AB50" s="5"/>
      <c r="AC50" s="6"/>
      <c r="AD50" s="9"/>
    </row>
    <row r="51" spans="1:30" x14ac:dyDescent="0.2">
      <c r="A51" s="15"/>
      <c r="B51" s="15" t="s">
        <v>13</v>
      </c>
      <c r="C51" s="298" t="s">
        <v>278</v>
      </c>
      <c r="D51" s="15" t="s">
        <v>19</v>
      </c>
      <c r="E51" s="14"/>
      <c r="F51" s="299"/>
      <c r="G51" s="17">
        <f t="shared" si="8"/>
        <v>0</v>
      </c>
      <c r="H51" s="15">
        <v>7792</v>
      </c>
      <c r="I51" s="15">
        <v>0.1</v>
      </c>
      <c r="J51" s="15">
        <v>0.1</v>
      </c>
      <c r="K51" s="15">
        <v>0.05</v>
      </c>
      <c r="L51" s="15"/>
      <c r="M51" s="16">
        <f t="shared" si="9"/>
        <v>9740.0000000000018</v>
      </c>
      <c r="N51" s="266">
        <f t="shared" si="10"/>
        <v>9740</v>
      </c>
      <c r="O51" s="14">
        <v>1</v>
      </c>
      <c r="P51" s="266">
        <f t="shared" si="11"/>
        <v>9740</v>
      </c>
      <c r="Q51" s="17">
        <f t="shared" si="12"/>
        <v>0</v>
      </c>
      <c r="S51" s="5"/>
      <c r="T51" s="5"/>
      <c r="U51" s="6"/>
      <c r="V51" s="5"/>
      <c r="W51" s="5"/>
      <c r="X51" s="5"/>
      <c r="Y51" s="5"/>
      <c r="Z51" s="5"/>
      <c r="AA51" s="5"/>
      <c r="AB51" s="5"/>
      <c r="AC51" s="6"/>
      <c r="AD51" s="9"/>
    </row>
    <row r="52" spans="1:30" ht="15" customHeight="1" x14ac:dyDescent="0.2">
      <c r="A52" s="15"/>
      <c r="B52" s="15" t="s">
        <v>13</v>
      </c>
      <c r="C52" s="298">
        <v>40420</v>
      </c>
      <c r="D52" s="15" t="s">
        <v>19</v>
      </c>
      <c r="E52" s="15" t="s">
        <v>17</v>
      </c>
      <c r="F52" s="299"/>
      <c r="G52" s="17">
        <f t="shared" si="8"/>
        <v>0</v>
      </c>
      <c r="H52" s="15">
        <v>7792</v>
      </c>
      <c r="I52" s="15">
        <v>0.1</v>
      </c>
      <c r="J52" s="15">
        <v>0.3</v>
      </c>
      <c r="K52" s="15">
        <v>0.05</v>
      </c>
      <c r="L52" s="15">
        <v>0.4</v>
      </c>
      <c r="M52" s="16">
        <f t="shared" si="9"/>
        <v>14415.2</v>
      </c>
      <c r="N52" s="266">
        <f t="shared" si="10"/>
        <v>14415.2</v>
      </c>
      <c r="O52" s="14">
        <v>1</v>
      </c>
      <c r="P52" s="266">
        <f t="shared" si="11"/>
        <v>14415.2</v>
      </c>
      <c r="Q52" s="17">
        <f t="shared" si="12"/>
        <v>0</v>
      </c>
      <c r="S52" s="5"/>
      <c r="T52" s="5"/>
      <c r="U52" s="6"/>
      <c r="V52" s="5"/>
      <c r="W52" s="5"/>
      <c r="X52" s="5"/>
      <c r="Y52" s="5"/>
      <c r="Z52" s="5"/>
      <c r="AA52" s="5"/>
      <c r="AB52" s="5"/>
      <c r="AC52" s="6"/>
      <c r="AD52" s="9"/>
    </row>
    <row r="53" spans="1:30" x14ac:dyDescent="0.2">
      <c r="A53" s="15"/>
      <c r="B53" s="15" t="s">
        <v>13</v>
      </c>
      <c r="C53" s="298">
        <v>43199</v>
      </c>
      <c r="D53" s="15" t="s">
        <v>19</v>
      </c>
      <c r="E53" s="15"/>
      <c r="F53" s="299"/>
      <c r="G53" s="17">
        <f t="shared" si="8"/>
        <v>0</v>
      </c>
      <c r="H53" s="15">
        <v>7792</v>
      </c>
      <c r="I53" s="15">
        <v>0.1</v>
      </c>
      <c r="J53" s="15">
        <v>0.1</v>
      </c>
      <c r="K53" s="15">
        <v>0.05</v>
      </c>
      <c r="L53" s="15"/>
      <c r="M53" s="16">
        <f t="shared" si="9"/>
        <v>9740.0000000000018</v>
      </c>
      <c r="N53" s="266">
        <f t="shared" si="10"/>
        <v>9740</v>
      </c>
      <c r="O53" s="14">
        <v>1</v>
      </c>
      <c r="P53" s="266">
        <f t="shared" si="11"/>
        <v>9740</v>
      </c>
      <c r="Q53" s="17">
        <f t="shared" si="12"/>
        <v>0</v>
      </c>
      <c r="S53" s="5"/>
      <c r="T53" s="5"/>
      <c r="U53" s="6"/>
      <c r="V53" s="5"/>
      <c r="W53" s="5"/>
      <c r="X53" s="5"/>
      <c r="Y53" s="5"/>
      <c r="Z53" s="5"/>
      <c r="AA53" s="5"/>
      <c r="AB53" s="5"/>
      <c r="AC53" s="6"/>
      <c r="AD53" s="9"/>
    </row>
    <row r="54" spans="1:30" x14ac:dyDescent="0.2">
      <c r="A54" s="15"/>
      <c r="B54" s="15" t="s">
        <v>29</v>
      </c>
      <c r="C54" s="298">
        <v>40821</v>
      </c>
      <c r="D54" s="15" t="s">
        <v>19</v>
      </c>
      <c r="E54" s="300"/>
      <c r="F54" s="299"/>
      <c r="G54" s="17">
        <f t="shared" si="8"/>
        <v>0</v>
      </c>
      <c r="H54" s="15">
        <v>7792</v>
      </c>
      <c r="I54" s="15">
        <v>0</v>
      </c>
      <c r="J54" s="15">
        <v>0.1</v>
      </c>
      <c r="K54" s="15">
        <v>0.05</v>
      </c>
      <c r="L54" s="15"/>
      <c r="M54" s="16">
        <f t="shared" si="9"/>
        <v>8960.8000000000011</v>
      </c>
      <c r="N54" s="266">
        <f t="shared" si="10"/>
        <v>8960.7999999999993</v>
      </c>
      <c r="O54" s="14">
        <v>1</v>
      </c>
      <c r="P54" s="266">
        <f t="shared" si="11"/>
        <v>8960.7999999999993</v>
      </c>
      <c r="Q54" s="17">
        <f t="shared" si="12"/>
        <v>0</v>
      </c>
      <c r="S54" s="5"/>
      <c r="T54" s="5"/>
      <c r="U54" s="6"/>
      <c r="V54" s="5"/>
      <c r="W54" s="5"/>
      <c r="X54" s="5"/>
      <c r="Y54" s="5"/>
      <c r="Z54" s="5"/>
      <c r="AA54" s="5"/>
      <c r="AB54" s="5"/>
      <c r="AC54" s="6"/>
      <c r="AD54" s="9"/>
    </row>
    <row r="55" spans="1:30" x14ac:dyDescent="0.2">
      <c r="A55" s="15"/>
      <c r="B55" s="15" t="s">
        <v>13</v>
      </c>
      <c r="C55" s="298" t="s">
        <v>268</v>
      </c>
      <c r="D55" s="15" t="s">
        <v>19</v>
      </c>
      <c r="E55" s="300" t="s">
        <v>17</v>
      </c>
      <c r="F55" s="299"/>
      <c r="G55" s="17">
        <f t="shared" si="8"/>
        <v>0</v>
      </c>
      <c r="H55" s="15">
        <v>7792</v>
      </c>
      <c r="I55" s="15">
        <v>0.1</v>
      </c>
      <c r="J55" s="15">
        <v>0.1</v>
      </c>
      <c r="K55" s="15">
        <v>0.05</v>
      </c>
      <c r="L55" s="15">
        <v>0.4</v>
      </c>
      <c r="M55" s="16">
        <f t="shared" si="9"/>
        <v>12856.800000000003</v>
      </c>
      <c r="N55" s="266">
        <f t="shared" si="10"/>
        <v>12856.8</v>
      </c>
      <c r="O55" s="14">
        <v>1</v>
      </c>
      <c r="P55" s="266">
        <f t="shared" si="11"/>
        <v>12856.8</v>
      </c>
      <c r="Q55" s="17">
        <f t="shared" si="12"/>
        <v>0</v>
      </c>
      <c r="S55" s="5"/>
      <c r="T55" s="5"/>
      <c r="U55" s="6"/>
      <c r="V55" s="5"/>
      <c r="W55" s="5"/>
      <c r="X55" s="5"/>
      <c r="Y55" s="5"/>
      <c r="Z55" s="5"/>
      <c r="AA55" s="5"/>
      <c r="AB55" s="5"/>
      <c r="AC55" s="6"/>
      <c r="AD55" s="9"/>
    </row>
    <row r="56" spans="1:30" x14ac:dyDescent="0.2">
      <c r="A56" s="15"/>
      <c r="B56" s="15" t="s">
        <v>13</v>
      </c>
      <c r="C56" s="298" t="s">
        <v>265</v>
      </c>
      <c r="D56" s="15" t="s">
        <v>19</v>
      </c>
      <c r="E56" s="300" t="s">
        <v>17</v>
      </c>
      <c r="F56" s="299"/>
      <c r="G56" s="17">
        <f t="shared" si="8"/>
        <v>0</v>
      </c>
      <c r="H56" s="15">
        <v>7792</v>
      </c>
      <c r="I56" s="15">
        <v>0.1</v>
      </c>
      <c r="J56" s="15">
        <v>0.3</v>
      </c>
      <c r="K56" s="15">
        <v>0.05</v>
      </c>
      <c r="L56" s="15">
        <v>0.4</v>
      </c>
      <c r="M56" s="16">
        <f t="shared" si="9"/>
        <v>14415.2</v>
      </c>
      <c r="N56" s="266">
        <f t="shared" si="10"/>
        <v>14415.2</v>
      </c>
      <c r="O56" s="14">
        <v>1</v>
      </c>
      <c r="P56" s="266">
        <f t="shared" si="11"/>
        <v>14415.2</v>
      </c>
      <c r="Q56" s="17">
        <f t="shared" si="12"/>
        <v>0</v>
      </c>
      <c r="S56" s="5"/>
      <c r="T56" s="5"/>
      <c r="U56" s="6"/>
      <c r="V56" s="5"/>
      <c r="W56" s="5"/>
      <c r="X56" s="5"/>
      <c r="Y56" s="5"/>
      <c r="Z56" s="5"/>
      <c r="AA56" s="5"/>
      <c r="AB56" s="5"/>
      <c r="AC56" s="6"/>
      <c r="AD56" s="9"/>
    </row>
    <row r="57" spans="1:30" x14ac:dyDescent="0.2">
      <c r="A57" s="15"/>
      <c r="B57" s="15" t="s">
        <v>13</v>
      </c>
      <c r="C57" s="298" t="s">
        <v>270</v>
      </c>
      <c r="D57" s="15" t="s">
        <v>19</v>
      </c>
      <c r="E57" s="15" t="s">
        <v>18</v>
      </c>
      <c r="F57" s="299"/>
      <c r="G57" s="17">
        <f t="shared" si="8"/>
        <v>0</v>
      </c>
      <c r="H57" s="15">
        <v>7792</v>
      </c>
      <c r="I57" s="15">
        <v>0.1</v>
      </c>
      <c r="J57" s="15">
        <v>0.3</v>
      </c>
      <c r="K57" s="15">
        <v>0.05</v>
      </c>
      <c r="L57" s="15">
        <v>0.8</v>
      </c>
      <c r="M57" s="16">
        <f t="shared" si="9"/>
        <v>17532</v>
      </c>
      <c r="N57" s="266">
        <f t="shared" si="10"/>
        <v>17532</v>
      </c>
      <c r="O57" s="14">
        <v>1</v>
      </c>
      <c r="P57" s="266">
        <f t="shared" si="11"/>
        <v>17532</v>
      </c>
      <c r="Q57" s="17">
        <f t="shared" si="12"/>
        <v>0</v>
      </c>
      <c r="S57" s="5"/>
      <c r="T57" s="5"/>
      <c r="U57" s="6"/>
      <c r="V57" s="5"/>
      <c r="W57" s="5"/>
      <c r="X57" s="5"/>
      <c r="Y57" s="5"/>
      <c r="Z57" s="5"/>
      <c r="AA57" s="5"/>
      <c r="AB57" s="5"/>
      <c r="AC57" s="6"/>
      <c r="AD57" s="9"/>
    </row>
    <row r="58" spans="1:30" x14ac:dyDescent="0.2">
      <c r="A58" s="15"/>
      <c r="B58" s="18" t="s">
        <v>13</v>
      </c>
      <c r="C58" s="298">
        <v>41584</v>
      </c>
      <c r="D58" s="15" t="s">
        <v>19</v>
      </c>
      <c r="E58" s="15"/>
      <c r="F58" s="299"/>
      <c r="G58" s="17">
        <f t="shared" si="8"/>
        <v>0</v>
      </c>
      <c r="H58" s="15">
        <v>7792</v>
      </c>
      <c r="I58" s="15">
        <v>0.1</v>
      </c>
      <c r="J58" s="15">
        <v>0.1</v>
      </c>
      <c r="K58" s="15">
        <v>0.05</v>
      </c>
      <c r="L58" s="15"/>
      <c r="M58" s="16">
        <f t="shared" si="9"/>
        <v>9740.0000000000018</v>
      </c>
      <c r="N58" s="266">
        <f t="shared" si="10"/>
        <v>9740</v>
      </c>
      <c r="O58" s="14">
        <v>1</v>
      </c>
      <c r="P58" s="266">
        <f t="shared" si="11"/>
        <v>9740</v>
      </c>
      <c r="Q58" s="17">
        <f t="shared" si="12"/>
        <v>0</v>
      </c>
      <c r="S58" s="5"/>
      <c r="T58" s="5"/>
      <c r="U58" s="6"/>
      <c r="V58" s="5"/>
      <c r="W58" s="5"/>
      <c r="X58" s="5"/>
      <c r="Y58" s="5"/>
      <c r="Z58" s="5"/>
      <c r="AA58" s="5"/>
      <c r="AB58" s="5"/>
      <c r="AC58" s="6"/>
      <c r="AD58" s="9"/>
    </row>
    <row r="59" spans="1:30" x14ac:dyDescent="0.2">
      <c r="A59" s="15"/>
      <c r="B59" s="15" t="s">
        <v>13</v>
      </c>
      <c r="C59" s="298">
        <v>41127</v>
      </c>
      <c r="D59" s="15" t="s">
        <v>19</v>
      </c>
      <c r="E59" s="15"/>
      <c r="F59" s="299"/>
      <c r="G59" s="17">
        <f t="shared" si="8"/>
        <v>0</v>
      </c>
      <c r="H59" s="15">
        <v>7792</v>
      </c>
      <c r="I59" s="15">
        <v>0.1</v>
      </c>
      <c r="J59" s="15">
        <v>0.1</v>
      </c>
      <c r="K59" s="15">
        <v>0.05</v>
      </c>
      <c r="L59" s="15"/>
      <c r="M59" s="16">
        <f t="shared" si="9"/>
        <v>9740.0000000000018</v>
      </c>
      <c r="N59" s="266">
        <f t="shared" si="10"/>
        <v>9740</v>
      </c>
      <c r="O59" s="14">
        <v>1</v>
      </c>
      <c r="P59" s="266">
        <f t="shared" si="11"/>
        <v>9740</v>
      </c>
      <c r="Q59" s="17">
        <f t="shared" si="12"/>
        <v>0</v>
      </c>
      <c r="S59" s="5"/>
      <c r="T59" s="5"/>
      <c r="U59" s="6"/>
      <c r="V59" s="5"/>
      <c r="W59" s="5"/>
      <c r="X59" s="5"/>
      <c r="Y59" s="5"/>
      <c r="Z59" s="5"/>
      <c r="AA59" s="5"/>
      <c r="AB59" s="5"/>
      <c r="AC59" s="6"/>
      <c r="AD59" s="9"/>
    </row>
    <row r="60" spans="1:30" x14ac:dyDescent="0.2">
      <c r="A60" s="19"/>
      <c r="B60" s="267" t="s">
        <v>13</v>
      </c>
      <c r="C60" s="268" t="s">
        <v>273</v>
      </c>
      <c r="D60" s="19" t="s">
        <v>33</v>
      </c>
      <c r="E60" s="19" t="s">
        <v>14</v>
      </c>
      <c r="F60" s="21"/>
      <c r="G60" s="17">
        <f t="shared" si="8"/>
        <v>0</v>
      </c>
      <c r="H60" s="19">
        <v>7792</v>
      </c>
      <c r="I60" s="19">
        <v>0.1</v>
      </c>
      <c r="J60" s="19">
        <v>0.1</v>
      </c>
      <c r="K60" s="19">
        <v>0.05</v>
      </c>
      <c r="L60" s="19">
        <v>0.2</v>
      </c>
      <c r="M60" s="20">
        <f t="shared" si="9"/>
        <v>11298.400000000001</v>
      </c>
      <c r="N60" s="266">
        <f>ROUND(M60,2)</f>
        <v>11298.4</v>
      </c>
      <c r="O60" s="14">
        <v>1</v>
      </c>
      <c r="P60" s="266">
        <f t="shared" si="11"/>
        <v>11298.4</v>
      </c>
      <c r="Q60" s="17">
        <f t="shared" si="12"/>
        <v>0</v>
      </c>
      <c r="S60" s="5"/>
      <c r="T60" s="5"/>
      <c r="U60" s="6"/>
      <c r="V60" s="5"/>
      <c r="W60" s="5"/>
      <c r="X60" s="5"/>
      <c r="Y60" s="5"/>
      <c r="Z60" s="5"/>
      <c r="AA60" s="5"/>
      <c r="AB60" s="5"/>
      <c r="AC60" s="6"/>
      <c r="AD60" s="9"/>
    </row>
    <row r="61" spans="1:30" x14ac:dyDescent="0.2">
      <c r="A61" s="15"/>
      <c r="B61" s="15" t="s">
        <v>13</v>
      </c>
      <c r="C61" s="298">
        <v>42512</v>
      </c>
      <c r="D61" s="15" t="s">
        <v>19</v>
      </c>
      <c r="E61" s="300"/>
      <c r="F61" s="299"/>
      <c r="G61" s="17">
        <f t="shared" si="8"/>
        <v>0</v>
      </c>
      <c r="H61" s="15">
        <v>7792</v>
      </c>
      <c r="I61" s="15">
        <v>0.1</v>
      </c>
      <c r="J61" s="15">
        <v>0.3</v>
      </c>
      <c r="K61" s="15">
        <v>0.05</v>
      </c>
      <c r="L61" s="15"/>
      <c r="M61" s="16">
        <f t="shared" si="9"/>
        <v>11298.400000000001</v>
      </c>
      <c r="N61" s="266">
        <f t="shared" si="10"/>
        <v>11298.4</v>
      </c>
      <c r="O61" s="14">
        <v>1</v>
      </c>
      <c r="P61" s="266">
        <f t="shared" si="11"/>
        <v>11298.4</v>
      </c>
      <c r="Q61" s="17">
        <f t="shared" si="12"/>
        <v>0</v>
      </c>
      <c r="S61" s="5"/>
      <c r="T61" s="5"/>
      <c r="U61" s="6"/>
      <c r="V61" s="5"/>
      <c r="W61" s="5"/>
      <c r="X61" s="5"/>
      <c r="Y61" s="5"/>
      <c r="Z61" s="5"/>
      <c r="AA61" s="5"/>
      <c r="AB61" s="5"/>
      <c r="AC61" s="6"/>
      <c r="AD61" s="9"/>
    </row>
    <row r="62" spans="1:30" x14ac:dyDescent="0.2">
      <c r="A62" s="15"/>
      <c r="B62" s="15" t="s">
        <v>13</v>
      </c>
      <c r="C62" s="298" t="s">
        <v>278</v>
      </c>
      <c r="D62" s="15" t="s">
        <v>19</v>
      </c>
      <c r="E62" s="15" t="s">
        <v>14</v>
      </c>
      <c r="F62" s="299"/>
      <c r="G62" s="17">
        <f t="shared" si="8"/>
        <v>0</v>
      </c>
      <c r="H62" s="15">
        <v>7792</v>
      </c>
      <c r="I62" s="15">
        <v>0.1</v>
      </c>
      <c r="J62" s="15">
        <v>0.1</v>
      </c>
      <c r="K62" s="15">
        <v>0.05</v>
      </c>
      <c r="L62" s="15">
        <v>0.2</v>
      </c>
      <c r="M62" s="16">
        <f t="shared" si="9"/>
        <v>11298.400000000001</v>
      </c>
      <c r="N62" s="266">
        <f t="shared" si="10"/>
        <v>11298.4</v>
      </c>
      <c r="O62" s="14">
        <v>1</v>
      </c>
      <c r="P62" s="266">
        <f t="shared" si="11"/>
        <v>11298.4</v>
      </c>
      <c r="Q62" s="17">
        <f t="shared" si="12"/>
        <v>0</v>
      </c>
      <c r="S62" s="5"/>
      <c r="T62" s="5"/>
      <c r="U62" s="6"/>
      <c r="V62" s="5"/>
      <c r="W62" s="5"/>
      <c r="X62" s="5"/>
      <c r="Y62" s="5"/>
      <c r="Z62" s="5"/>
      <c r="AA62" s="5"/>
      <c r="AB62" s="5"/>
      <c r="AC62" s="6"/>
      <c r="AD62" s="9"/>
    </row>
    <row r="63" spans="1:30" x14ac:dyDescent="0.2">
      <c r="A63" s="15"/>
      <c r="B63" s="15" t="s">
        <v>13</v>
      </c>
      <c r="C63" s="298">
        <v>37294</v>
      </c>
      <c r="D63" s="15" t="s">
        <v>19</v>
      </c>
      <c r="E63" s="15"/>
      <c r="F63" s="299"/>
      <c r="G63" s="17">
        <f t="shared" si="8"/>
        <v>0</v>
      </c>
      <c r="H63" s="15">
        <v>7792</v>
      </c>
      <c r="I63" s="15">
        <v>0.1</v>
      </c>
      <c r="J63" s="15">
        <v>0.1</v>
      </c>
      <c r="K63" s="15">
        <v>0.05</v>
      </c>
      <c r="L63" s="15"/>
      <c r="M63" s="16">
        <f t="shared" si="9"/>
        <v>9740.0000000000018</v>
      </c>
      <c r="N63" s="266">
        <f t="shared" si="10"/>
        <v>9740</v>
      </c>
      <c r="O63" s="14">
        <v>1</v>
      </c>
      <c r="P63" s="266">
        <f t="shared" si="11"/>
        <v>9740</v>
      </c>
      <c r="Q63" s="17">
        <f t="shared" si="12"/>
        <v>0</v>
      </c>
      <c r="S63" s="5"/>
      <c r="T63" s="5"/>
      <c r="U63" s="6"/>
      <c r="V63" s="5"/>
      <c r="W63" s="5"/>
      <c r="X63" s="5"/>
      <c r="Y63" s="5"/>
      <c r="Z63" s="5"/>
      <c r="AA63" s="5"/>
      <c r="AB63" s="5"/>
      <c r="AC63" s="6"/>
      <c r="AD63" s="9"/>
    </row>
    <row r="64" spans="1:30" x14ac:dyDescent="0.2">
      <c r="A64" s="24"/>
      <c r="B64" s="27" t="s">
        <v>13</v>
      </c>
      <c r="C64" s="292" t="s">
        <v>272</v>
      </c>
      <c r="D64" s="24" t="s">
        <v>19</v>
      </c>
      <c r="E64" s="24" t="s">
        <v>14</v>
      </c>
      <c r="F64" s="23"/>
      <c r="G64" s="17">
        <f t="shared" si="8"/>
        <v>0</v>
      </c>
      <c r="H64" s="24">
        <v>7792</v>
      </c>
      <c r="I64" s="24">
        <v>0.1</v>
      </c>
      <c r="J64" s="24">
        <v>0.1</v>
      </c>
      <c r="K64" s="24">
        <v>0.05</v>
      </c>
      <c r="L64" s="24">
        <v>0.2</v>
      </c>
      <c r="M64" s="16">
        <f t="shared" si="9"/>
        <v>11298.400000000001</v>
      </c>
      <c r="N64" s="266">
        <f t="shared" si="10"/>
        <v>11298.4</v>
      </c>
      <c r="O64" s="14">
        <v>1</v>
      </c>
      <c r="P64" s="266">
        <f>N64*O64</f>
        <v>11298.4</v>
      </c>
      <c r="Q64" s="17">
        <f t="shared" si="12"/>
        <v>0</v>
      </c>
      <c r="S64" s="5"/>
      <c r="T64" s="5"/>
      <c r="U64" s="6"/>
      <c r="V64" s="5"/>
      <c r="W64" s="5"/>
      <c r="X64" s="5"/>
      <c r="Y64" s="5"/>
      <c r="Z64" s="5"/>
      <c r="AA64" s="5"/>
      <c r="AB64" s="5"/>
      <c r="AC64" s="6"/>
      <c r="AD64" s="9"/>
    </row>
    <row r="65" spans="1:30" x14ac:dyDescent="0.2">
      <c r="A65" s="24"/>
      <c r="B65" s="27" t="s">
        <v>13</v>
      </c>
      <c r="C65" s="292">
        <v>44438</v>
      </c>
      <c r="D65" s="24" t="s">
        <v>19</v>
      </c>
      <c r="E65" s="24"/>
      <c r="F65" s="23"/>
      <c r="G65" s="17">
        <f t="shared" si="8"/>
        <v>0</v>
      </c>
      <c r="H65" s="24">
        <v>7792</v>
      </c>
      <c r="I65" s="24">
        <v>0.1</v>
      </c>
      <c r="J65" s="24">
        <v>0.3</v>
      </c>
      <c r="K65" s="24">
        <v>0.05</v>
      </c>
      <c r="L65" s="24"/>
      <c r="M65" s="25">
        <f>H65*(1+I65+J65+K65+L65)</f>
        <v>11298.400000000001</v>
      </c>
      <c r="N65" s="266">
        <f>ROUND(M65,2)</f>
        <v>11298.4</v>
      </c>
      <c r="O65" s="14">
        <v>1</v>
      </c>
      <c r="P65" s="276">
        <f>N65*O65</f>
        <v>11298.4</v>
      </c>
      <c r="Q65" s="17">
        <f t="shared" si="12"/>
        <v>0</v>
      </c>
      <c r="S65" s="5"/>
      <c r="T65" s="5"/>
      <c r="U65" s="6"/>
      <c r="V65" s="5"/>
      <c r="W65" s="5"/>
      <c r="X65" s="5"/>
      <c r="Y65" s="5"/>
      <c r="Z65" s="5"/>
      <c r="AA65" s="5"/>
      <c r="AB65" s="5"/>
      <c r="AC65" s="6"/>
      <c r="AD65" s="9"/>
    </row>
    <row r="66" spans="1:30" x14ac:dyDescent="0.2">
      <c r="A66" s="49"/>
      <c r="B66" s="49" t="s">
        <v>13</v>
      </c>
      <c r="C66" s="275">
        <v>46183</v>
      </c>
      <c r="D66" s="49" t="s">
        <v>19</v>
      </c>
      <c r="E66" s="49"/>
      <c r="F66" s="50"/>
      <c r="G66" s="17">
        <f t="shared" si="8"/>
        <v>0</v>
      </c>
      <c r="H66" s="49">
        <v>7792</v>
      </c>
      <c r="I66" s="49">
        <v>0.1</v>
      </c>
      <c r="J66" s="49">
        <v>0.2</v>
      </c>
      <c r="K66" s="49">
        <v>0.05</v>
      </c>
      <c r="L66" s="49"/>
      <c r="M66" s="25">
        <f>H66*(1+I66+J66+K66+L66)</f>
        <v>10519.2</v>
      </c>
      <c r="N66" s="266">
        <f>ROUND(M66,2)</f>
        <v>10519.2</v>
      </c>
      <c r="O66" s="14">
        <v>1</v>
      </c>
      <c r="P66" s="276">
        <f>N66*O66</f>
        <v>10519.2</v>
      </c>
      <c r="Q66" s="17">
        <f t="shared" si="12"/>
        <v>0</v>
      </c>
      <c r="S66" s="5"/>
      <c r="T66" s="5"/>
      <c r="U66" s="6"/>
      <c r="V66" s="5"/>
      <c r="W66" s="5"/>
      <c r="X66" s="5"/>
      <c r="Y66" s="5"/>
      <c r="Z66" s="5"/>
      <c r="AA66" s="5"/>
      <c r="AB66" s="5"/>
      <c r="AC66" s="6"/>
      <c r="AD66" s="9"/>
    </row>
    <row r="67" spans="1:30" ht="13.5" customHeight="1" x14ac:dyDescent="0.2">
      <c r="A67" s="15"/>
      <c r="B67" s="15" t="s">
        <v>13</v>
      </c>
      <c r="C67" s="298">
        <v>47081</v>
      </c>
      <c r="D67" s="15" t="s">
        <v>19</v>
      </c>
      <c r="E67" s="15"/>
      <c r="F67" s="299"/>
      <c r="G67" s="17">
        <f t="shared" si="8"/>
        <v>0</v>
      </c>
      <c r="H67" s="15">
        <v>7792</v>
      </c>
      <c r="I67" s="15">
        <v>0.1</v>
      </c>
      <c r="J67" s="15">
        <v>0.3</v>
      </c>
      <c r="K67" s="15">
        <v>0.05</v>
      </c>
      <c r="L67" s="15"/>
      <c r="M67" s="16">
        <f t="shared" si="9"/>
        <v>11298.400000000001</v>
      </c>
      <c r="N67" s="266">
        <f t="shared" si="10"/>
        <v>11298.4</v>
      </c>
      <c r="O67" s="14">
        <v>1</v>
      </c>
      <c r="P67" s="266">
        <f t="shared" si="11"/>
        <v>11298.4</v>
      </c>
      <c r="Q67" s="17">
        <f t="shared" si="12"/>
        <v>0</v>
      </c>
      <c r="S67" s="5"/>
      <c r="T67" s="5"/>
      <c r="U67" s="6"/>
      <c r="V67" s="5"/>
      <c r="W67" s="5"/>
      <c r="X67" s="5"/>
      <c r="Y67" s="5"/>
      <c r="Z67" s="5"/>
      <c r="AA67" s="5"/>
      <c r="AB67" s="5"/>
      <c r="AC67" s="6"/>
      <c r="AD67" s="9"/>
    </row>
    <row r="68" spans="1:30" x14ac:dyDescent="0.2">
      <c r="A68" s="15"/>
      <c r="B68" s="15" t="s">
        <v>13</v>
      </c>
      <c r="C68" s="298" t="s">
        <v>269</v>
      </c>
      <c r="D68" s="15" t="s">
        <v>19</v>
      </c>
      <c r="E68" s="15" t="s">
        <v>18</v>
      </c>
      <c r="F68" s="299"/>
      <c r="G68" s="17">
        <f t="shared" si="8"/>
        <v>0</v>
      </c>
      <c r="H68" s="15">
        <v>7792</v>
      </c>
      <c r="I68" s="15">
        <v>0.1</v>
      </c>
      <c r="J68" s="15">
        <v>0.3</v>
      </c>
      <c r="K68" s="15">
        <v>0.05</v>
      </c>
      <c r="L68" s="15">
        <v>0.8</v>
      </c>
      <c r="M68" s="16">
        <f t="shared" si="9"/>
        <v>17532</v>
      </c>
      <c r="N68" s="266">
        <f t="shared" si="10"/>
        <v>17532</v>
      </c>
      <c r="O68" s="14">
        <v>1</v>
      </c>
      <c r="P68" s="266">
        <f t="shared" si="11"/>
        <v>17532</v>
      </c>
      <c r="Q68" s="17">
        <f t="shared" si="12"/>
        <v>0</v>
      </c>
      <c r="S68" s="5"/>
      <c r="T68" s="5"/>
      <c r="U68" s="6"/>
      <c r="V68" s="5"/>
      <c r="W68" s="5"/>
      <c r="X68" s="5"/>
      <c r="Y68" s="5"/>
      <c r="Z68" s="5"/>
      <c r="AA68" s="5"/>
      <c r="AB68" s="5"/>
      <c r="AC68" s="6"/>
      <c r="AD68" s="9"/>
    </row>
    <row r="69" spans="1:30" x14ac:dyDescent="0.2">
      <c r="A69" s="15"/>
      <c r="B69" s="15" t="s">
        <v>13</v>
      </c>
      <c r="C69" s="298">
        <v>40074</v>
      </c>
      <c r="D69" s="15" t="s">
        <v>19</v>
      </c>
      <c r="E69" s="15" t="s">
        <v>18</v>
      </c>
      <c r="F69" s="299"/>
      <c r="G69" s="17">
        <f t="shared" si="8"/>
        <v>0</v>
      </c>
      <c r="H69" s="15">
        <v>7792</v>
      </c>
      <c r="I69" s="15">
        <v>0.1</v>
      </c>
      <c r="J69" s="15">
        <v>0.3</v>
      </c>
      <c r="K69" s="15">
        <v>0.05</v>
      </c>
      <c r="L69" s="15">
        <v>0.8</v>
      </c>
      <c r="M69" s="16">
        <f t="shared" si="9"/>
        <v>17532</v>
      </c>
      <c r="N69" s="266">
        <f t="shared" si="10"/>
        <v>17532</v>
      </c>
      <c r="O69" s="14">
        <v>1</v>
      </c>
      <c r="P69" s="266">
        <f t="shared" si="11"/>
        <v>17532</v>
      </c>
      <c r="Q69" s="17">
        <f t="shared" si="12"/>
        <v>0</v>
      </c>
      <c r="S69" s="5"/>
      <c r="T69" s="5"/>
      <c r="U69" s="6"/>
      <c r="V69" s="5"/>
      <c r="W69" s="5"/>
      <c r="X69" s="5"/>
      <c r="Y69" s="5"/>
      <c r="Z69" s="5"/>
      <c r="AA69" s="5"/>
      <c r="AB69" s="5"/>
      <c r="AC69" s="6"/>
      <c r="AD69" s="9"/>
    </row>
    <row r="70" spans="1:30" x14ac:dyDescent="0.2">
      <c r="A70" s="15"/>
      <c r="B70" s="15" t="s">
        <v>13</v>
      </c>
      <c r="C70" s="298">
        <v>40858</v>
      </c>
      <c r="D70" s="15" t="s">
        <v>19</v>
      </c>
      <c r="E70" s="15" t="s">
        <v>17</v>
      </c>
      <c r="F70" s="299"/>
      <c r="G70" s="17">
        <f t="shared" si="8"/>
        <v>0</v>
      </c>
      <c r="H70" s="15">
        <v>7792</v>
      </c>
      <c r="I70" s="15">
        <v>0.1</v>
      </c>
      <c r="J70" s="15">
        <v>0.2</v>
      </c>
      <c r="K70" s="15">
        <v>0.05</v>
      </c>
      <c r="L70" s="15">
        <v>0.4</v>
      </c>
      <c r="M70" s="16">
        <f t="shared" si="9"/>
        <v>13636</v>
      </c>
      <c r="N70" s="266">
        <f t="shared" si="10"/>
        <v>13636</v>
      </c>
      <c r="O70" s="14">
        <v>1</v>
      </c>
      <c r="P70" s="266">
        <f t="shared" si="11"/>
        <v>13636</v>
      </c>
      <c r="Q70" s="17">
        <f t="shared" si="12"/>
        <v>0</v>
      </c>
      <c r="S70" s="5"/>
      <c r="T70" s="5"/>
      <c r="U70" s="6"/>
      <c r="V70" s="5"/>
      <c r="W70" s="5"/>
      <c r="X70" s="5"/>
      <c r="Y70" s="5"/>
      <c r="Z70" s="5"/>
      <c r="AA70" s="5"/>
      <c r="AB70" s="5"/>
      <c r="AC70" s="6"/>
      <c r="AD70" s="9"/>
    </row>
    <row r="71" spans="1:30" x14ac:dyDescent="0.2">
      <c r="A71" s="15"/>
      <c r="B71" s="15" t="s">
        <v>13</v>
      </c>
      <c r="C71" s="298" t="s">
        <v>278</v>
      </c>
      <c r="D71" s="15" t="s">
        <v>19</v>
      </c>
      <c r="E71" s="15"/>
      <c r="F71" s="299"/>
      <c r="G71" s="17">
        <f t="shared" si="8"/>
        <v>0</v>
      </c>
      <c r="H71" s="15">
        <v>7792</v>
      </c>
      <c r="I71" s="15">
        <v>0.1</v>
      </c>
      <c r="J71" s="15">
        <v>0.1</v>
      </c>
      <c r="K71" s="15">
        <v>0.05</v>
      </c>
      <c r="L71" s="15"/>
      <c r="M71" s="16">
        <f t="shared" si="9"/>
        <v>9740.0000000000018</v>
      </c>
      <c r="N71" s="266">
        <f t="shared" si="10"/>
        <v>9740</v>
      </c>
      <c r="O71" s="14">
        <v>1</v>
      </c>
      <c r="P71" s="266">
        <f t="shared" si="11"/>
        <v>9740</v>
      </c>
      <c r="Q71" s="17">
        <f t="shared" si="12"/>
        <v>0</v>
      </c>
      <c r="S71" s="5"/>
      <c r="T71" s="5"/>
      <c r="U71" s="6"/>
      <c r="V71" s="5"/>
      <c r="W71" s="5"/>
      <c r="X71" s="5"/>
      <c r="Y71" s="5"/>
      <c r="Z71" s="5"/>
      <c r="AA71" s="5"/>
      <c r="AB71" s="5"/>
      <c r="AC71" s="6"/>
      <c r="AD71" s="9"/>
    </row>
    <row r="72" spans="1:30" x14ac:dyDescent="0.2">
      <c r="A72" s="15"/>
      <c r="B72" s="15" t="s">
        <v>13</v>
      </c>
      <c r="C72" s="298" t="s">
        <v>278</v>
      </c>
      <c r="D72" s="15" t="s">
        <v>19</v>
      </c>
      <c r="E72" s="15" t="s">
        <v>14</v>
      </c>
      <c r="F72" s="299"/>
      <c r="G72" s="17">
        <f t="shared" si="8"/>
        <v>0</v>
      </c>
      <c r="H72" s="15">
        <v>7792</v>
      </c>
      <c r="I72" s="15">
        <v>0.1</v>
      </c>
      <c r="J72" s="15">
        <v>0.1</v>
      </c>
      <c r="K72" s="15">
        <v>0.05</v>
      </c>
      <c r="L72" s="15">
        <v>0.2</v>
      </c>
      <c r="M72" s="16">
        <f t="shared" si="9"/>
        <v>11298.400000000001</v>
      </c>
      <c r="N72" s="266">
        <f t="shared" si="10"/>
        <v>11298.4</v>
      </c>
      <c r="O72" s="14">
        <v>1</v>
      </c>
      <c r="P72" s="266">
        <f t="shared" si="11"/>
        <v>11298.4</v>
      </c>
      <c r="Q72" s="17">
        <f t="shared" si="12"/>
        <v>0</v>
      </c>
      <c r="S72" s="5"/>
      <c r="T72" s="5"/>
      <c r="U72" s="6"/>
      <c r="V72" s="5"/>
      <c r="W72" s="5"/>
      <c r="X72" s="5"/>
      <c r="Y72" s="5"/>
      <c r="Z72" s="5"/>
      <c r="AA72" s="5"/>
      <c r="AB72" s="5"/>
      <c r="AC72" s="6"/>
      <c r="AD72" s="9"/>
    </row>
    <row r="73" spans="1:30" x14ac:dyDescent="0.2">
      <c r="A73" s="15"/>
      <c r="B73" s="15" t="s">
        <v>13</v>
      </c>
      <c r="C73" s="298">
        <v>40827</v>
      </c>
      <c r="D73" s="15" t="s">
        <v>19</v>
      </c>
      <c r="E73" s="15" t="s">
        <v>17</v>
      </c>
      <c r="F73" s="299"/>
      <c r="G73" s="17">
        <f t="shared" si="8"/>
        <v>0</v>
      </c>
      <c r="H73" s="15">
        <v>7792</v>
      </c>
      <c r="I73" s="15">
        <v>0.1</v>
      </c>
      <c r="J73" s="15">
        <v>0.2</v>
      </c>
      <c r="K73" s="15">
        <v>0.05</v>
      </c>
      <c r="L73" s="15">
        <v>0.4</v>
      </c>
      <c r="M73" s="16">
        <f t="shared" si="9"/>
        <v>13636</v>
      </c>
      <c r="N73" s="266">
        <f t="shared" si="10"/>
        <v>13636</v>
      </c>
      <c r="O73" s="14">
        <v>1</v>
      </c>
      <c r="P73" s="266">
        <f t="shared" si="11"/>
        <v>13636</v>
      </c>
      <c r="Q73" s="17">
        <f t="shared" si="12"/>
        <v>0</v>
      </c>
      <c r="S73" s="5"/>
      <c r="T73" s="5"/>
      <c r="U73" s="6"/>
      <c r="V73" s="5"/>
      <c r="W73" s="5"/>
      <c r="X73" s="5"/>
      <c r="Y73" s="5"/>
      <c r="Z73" s="5"/>
      <c r="AA73" s="5"/>
      <c r="AB73" s="5"/>
      <c r="AC73" s="6"/>
      <c r="AD73" s="9"/>
    </row>
    <row r="74" spans="1:30" x14ac:dyDescent="0.2">
      <c r="A74" s="15"/>
      <c r="B74" s="15" t="s">
        <v>29</v>
      </c>
      <c r="C74" s="298">
        <v>41083</v>
      </c>
      <c r="D74" s="15" t="s">
        <v>19</v>
      </c>
      <c r="E74" s="15" t="s">
        <v>18</v>
      </c>
      <c r="F74" s="299"/>
      <c r="G74" s="17">
        <f t="shared" si="8"/>
        <v>0</v>
      </c>
      <c r="H74" s="15">
        <v>7792</v>
      </c>
      <c r="I74" s="15">
        <v>0</v>
      </c>
      <c r="J74" s="15">
        <v>0.3</v>
      </c>
      <c r="K74" s="15">
        <v>0.05</v>
      </c>
      <c r="L74" s="15">
        <v>0.8</v>
      </c>
      <c r="M74" s="16">
        <f t="shared" si="9"/>
        <v>16752.800000000003</v>
      </c>
      <c r="N74" s="266">
        <f t="shared" si="10"/>
        <v>16752.8</v>
      </c>
      <c r="O74" s="14">
        <v>1</v>
      </c>
      <c r="P74" s="266">
        <f t="shared" si="11"/>
        <v>16752.8</v>
      </c>
      <c r="Q74" s="17">
        <f t="shared" si="12"/>
        <v>0</v>
      </c>
      <c r="S74" s="5"/>
      <c r="T74" s="5"/>
      <c r="U74" s="6"/>
      <c r="V74" s="5"/>
      <c r="W74" s="5"/>
      <c r="X74" s="5"/>
      <c r="Y74" s="5"/>
      <c r="Z74" s="5"/>
      <c r="AA74" s="5"/>
      <c r="AB74" s="5"/>
      <c r="AC74" s="6"/>
      <c r="AD74" s="9"/>
    </row>
    <row r="75" spans="1:30" x14ac:dyDescent="0.2">
      <c r="A75" s="15"/>
      <c r="B75" s="15" t="s">
        <v>13</v>
      </c>
      <c r="C75" s="298">
        <v>38160</v>
      </c>
      <c r="D75" s="15" t="s">
        <v>19</v>
      </c>
      <c r="E75" s="15" t="s">
        <v>18</v>
      </c>
      <c r="F75" s="299"/>
      <c r="G75" s="17">
        <f t="shared" si="8"/>
        <v>0</v>
      </c>
      <c r="H75" s="15">
        <v>7792</v>
      </c>
      <c r="I75" s="15">
        <v>0.1</v>
      </c>
      <c r="J75" s="15">
        <v>0.3</v>
      </c>
      <c r="K75" s="15">
        <v>0.05</v>
      </c>
      <c r="L75" s="15">
        <v>0.8</v>
      </c>
      <c r="M75" s="16">
        <f t="shared" si="9"/>
        <v>17532</v>
      </c>
      <c r="N75" s="266">
        <f t="shared" si="10"/>
        <v>17532</v>
      </c>
      <c r="O75" s="14">
        <v>1</v>
      </c>
      <c r="P75" s="266">
        <f t="shared" si="11"/>
        <v>17532</v>
      </c>
      <c r="Q75" s="17">
        <f t="shared" si="12"/>
        <v>0</v>
      </c>
      <c r="S75" s="5"/>
      <c r="T75" s="5"/>
      <c r="U75" s="6"/>
      <c r="V75" s="5"/>
      <c r="W75" s="5"/>
      <c r="X75" s="5"/>
      <c r="Y75" s="5"/>
      <c r="Z75" s="5"/>
      <c r="AA75" s="5"/>
      <c r="AB75" s="5"/>
      <c r="AC75" s="6"/>
      <c r="AD75" s="9"/>
    </row>
    <row r="76" spans="1:30" x14ac:dyDescent="0.2">
      <c r="A76" s="15"/>
      <c r="B76" s="15" t="s">
        <v>13</v>
      </c>
      <c r="C76" s="298">
        <v>46865</v>
      </c>
      <c r="D76" s="15" t="s">
        <v>19</v>
      </c>
      <c r="E76" s="15"/>
      <c r="F76" s="299"/>
      <c r="G76" s="17">
        <f t="shared" si="8"/>
        <v>0</v>
      </c>
      <c r="H76" s="15">
        <v>7792</v>
      </c>
      <c r="I76" s="15">
        <v>0.1</v>
      </c>
      <c r="J76" s="15">
        <v>0.3</v>
      </c>
      <c r="K76" s="15">
        <v>0.05</v>
      </c>
      <c r="L76" s="15"/>
      <c r="M76" s="16">
        <f t="shared" si="9"/>
        <v>11298.400000000001</v>
      </c>
      <c r="N76" s="266">
        <f t="shared" si="10"/>
        <v>11298.4</v>
      </c>
      <c r="O76" s="14">
        <v>1</v>
      </c>
      <c r="P76" s="266">
        <f t="shared" si="11"/>
        <v>11298.4</v>
      </c>
      <c r="Q76" s="17">
        <f t="shared" si="12"/>
        <v>0</v>
      </c>
      <c r="S76" s="5"/>
      <c r="T76" s="5"/>
      <c r="U76" s="6"/>
      <c r="V76" s="5"/>
      <c r="W76" s="5"/>
      <c r="X76" s="5"/>
      <c r="Y76" s="5"/>
      <c r="Z76" s="5"/>
      <c r="AA76" s="5"/>
      <c r="AB76" s="5"/>
      <c r="AC76" s="6"/>
      <c r="AD76" s="9"/>
    </row>
    <row r="77" spans="1:30" x14ac:dyDescent="0.2">
      <c r="A77" s="15"/>
      <c r="B77" s="15" t="s">
        <v>13</v>
      </c>
      <c r="C77" s="298">
        <v>42598</v>
      </c>
      <c r="D77" s="15" t="s">
        <v>19</v>
      </c>
      <c r="E77" s="15" t="s">
        <v>18</v>
      </c>
      <c r="F77" s="299"/>
      <c r="G77" s="17">
        <f t="shared" si="8"/>
        <v>0</v>
      </c>
      <c r="H77" s="15">
        <v>7792</v>
      </c>
      <c r="I77" s="15">
        <v>0.1</v>
      </c>
      <c r="J77" s="15">
        <v>0.3</v>
      </c>
      <c r="K77" s="15">
        <v>0.05</v>
      </c>
      <c r="L77" s="15">
        <v>0.8</v>
      </c>
      <c r="M77" s="16">
        <f t="shared" si="9"/>
        <v>17532</v>
      </c>
      <c r="N77" s="266">
        <f t="shared" si="10"/>
        <v>17532</v>
      </c>
      <c r="O77" s="14">
        <v>1</v>
      </c>
      <c r="P77" s="266">
        <f t="shared" si="11"/>
        <v>17532</v>
      </c>
      <c r="Q77" s="17">
        <f t="shared" si="12"/>
        <v>0</v>
      </c>
      <c r="S77" s="5"/>
      <c r="T77" s="5"/>
      <c r="U77" s="6"/>
      <c r="V77" s="5"/>
      <c r="W77" s="5"/>
      <c r="X77" s="5"/>
      <c r="Y77" s="5"/>
      <c r="Z77" s="5"/>
      <c r="AA77" s="5"/>
      <c r="AB77" s="5"/>
      <c r="AC77" s="6"/>
      <c r="AD77" s="9"/>
    </row>
    <row r="78" spans="1:30" ht="0.75" hidden="1" customHeight="1" x14ac:dyDescent="0.2">
      <c r="A78" s="15"/>
      <c r="B78" s="15"/>
      <c r="C78" s="298"/>
      <c r="D78" s="15"/>
      <c r="E78" s="15"/>
      <c r="F78" s="299"/>
      <c r="G78" s="17"/>
      <c r="H78" s="15"/>
      <c r="I78" s="15"/>
      <c r="J78" s="15"/>
      <c r="K78" s="15"/>
      <c r="L78" s="15"/>
      <c r="M78" s="16"/>
      <c r="N78" s="266">
        <f t="shared" si="10"/>
        <v>0</v>
      </c>
      <c r="O78" s="14"/>
      <c r="P78" s="266"/>
      <c r="Q78" s="17"/>
      <c r="S78" s="5"/>
      <c r="T78" s="5"/>
      <c r="U78" s="6"/>
      <c r="V78" s="5"/>
      <c r="W78" s="5"/>
      <c r="X78" s="5"/>
      <c r="Y78" s="5"/>
      <c r="Z78" s="5"/>
      <c r="AA78" s="5"/>
      <c r="AB78" s="5"/>
      <c r="AC78" s="6"/>
      <c r="AD78" s="9"/>
    </row>
    <row r="79" spans="1:30" x14ac:dyDescent="0.2">
      <c r="A79" s="15"/>
      <c r="B79" s="15" t="s">
        <v>13</v>
      </c>
      <c r="C79" s="298" t="s">
        <v>271</v>
      </c>
      <c r="D79" s="15" t="s">
        <v>19</v>
      </c>
      <c r="E79" s="15" t="s">
        <v>17</v>
      </c>
      <c r="F79" s="299"/>
      <c r="G79" s="17">
        <f t="shared" ref="G79:G88" si="13">F79/18</f>
        <v>0</v>
      </c>
      <c r="H79" s="15">
        <v>7792</v>
      </c>
      <c r="I79" s="15">
        <v>0.1</v>
      </c>
      <c r="J79" s="15">
        <v>0.2</v>
      </c>
      <c r="K79" s="15">
        <v>0.05</v>
      </c>
      <c r="L79" s="15">
        <v>0.4</v>
      </c>
      <c r="M79" s="16">
        <f t="shared" ref="M79:M88" si="14">H79*(1+I79+J79+K79+L79)</f>
        <v>13636</v>
      </c>
      <c r="N79" s="266">
        <f t="shared" si="10"/>
        <v>13636</v>
      </c>
      <c r="O79" s="14">
        <v>1</v>
      </c>
      <c r="P79" s="266">
        <f t="shared" ref="P79:P88" si="15">N79*O79</f>
        <v>13636</v>
      </c>
      <c r="Q79" s="17">
        <f t="shared" ref="Q79:Q88" si="16">P79/18*F79</f>
        <v>0</v>
      </c>
      <c r="S79" s="5"/>
      <c r="T79" s="5"/>
      <c r="U79" s="6"/>
      <c r="V79" s="5"/>
      <c r="W79" s="5"/>
      <c r="X79" s="5"/>
      <c r="Y79" s="5"/>
      <c r="Z79" s="5"/>
      <c r="AA79" s="5"/>
      <c r="AB79" s="5"/>
      <c r="AC79" s="6"/>
      <c r="AD79" s="9"/>
    </row>
    <row r="80" spans="1:30" x14ac:dyDescent="0.2">
      <c r="A80" s="15"/>
      <c r="B80" s="15" t="s">
        <v>13</v>
      </c>
      <c r="C80" s="298">
        <v>43999</v>
      </c>
      <c r="D80" s="15" t="s">
        <v>19</v>
      </c>
      <c r="E80" s="15" t="s">
        <v>17</v>
      </c>
      <c r="F80" s="299"/>
      <c r="G80" s="17">
        <f t="shared" si="13"/>
        <v>0</v>
      </c>
      <c r="H80" s="15">
        <v>7792</v>
      </c>
      <c r="I80" s="15">
        <v>0.1</v>
      </c>
      <c r="J80" s="15">
        <v>0.3</v>
      </c>
      <c r="K80" s="15">
        <v>0.05</v>
      </c>
      <c r="L80" s="15">
        <v>0.4</v>
      </c>
      <c r="M80" s="16">
        <f t="shared" si="14"/>
        <v>14415.2</v>
      </c>
      <c r="N80" s="266">
        <f t="shared" si="10"/>
        <v>14415.2</v>
      </c>
      <c r="O80" s="14">
        <v>1</v>
      </c>
      <c r="P80" s="266">
        <f t="shared" si="15"/>
        <v>14415.2</v>
      </c>
      <c r="Q80" s="17">
        <f t="shared" si="16"/>
        <v>0</v>
      </c>
      <c r="S80" s="5"/>
      <c r="T80" s="5"/>
      <c r="U80" s="6"/>
      <c r="V80" s="5"/>
      <c r="W80" s="5"/>
      <c r="X80" s="5"/>
      <c r="Y80" s="5"/>
      <c r="Z80" s="5"/>
      <c r="AA80" s="5"/>
      <c r="AB80" s="5"/>
      <c r="AC80" s="6"/>
      <c r="AD80" s="9"/>
    </row>
    <row r="81" spans="1:30" x14ac:dyDescent="0.2">
      <c r="A81" s="15"/>
      <c r="B81" s="15" t="s">
        <v>13</v>
      </c>
      <c r="C81" s="298" t="s">
        <v>267</v>
      </c>
      <c r="D81" s="15" t="s">
        <v>19</v>
      </c>
      <c r="E81" s="15" t="s">
        <v>18</v>
      </c>
      <c r="F81" s="299"/>
      <c r="G81" s="17">
        <f t="shared" si="13"/>
        <v>0</v>
      </c>
      <c r="H81" s="15">
        <v>7792</v>
      </c>
      <c r="I81" s="15">
        <v>0.1</v>
      </c>
      <c r="J81" s="15">
        <v>0.3</v>
      </c>
      <c r="K81" s="15">
        <v>0.05</v>
      </c>
      <c r="L81" s="15">
        <v>0.8</v>
      </c>
      <c r="M81" s="16">
        <f t="shared" si="14"/>
        <v>17532</v>
      </c>
      <c r="N81" s="266">
        <f t="shared" si="10"/>
        <v>17532</v>
      </c>
      <c r="O81" s="14">
        <v>1</v>
      </c>
      <c r="P81" s="266">
        <f t="shared" si="15"/>
        <v>17532</v>
      </c>
      <c r="Q81" s="17">
        <f t="shared" si="16"/>
        <v>0</v>
      </c>
      <c r="S81" s="5"/>
      <c r="T81" s="5"/>
      <c r="U81" s="6"/>
      <c r="V81" s="5"/>
      <c r="W81" s="5"/>
      <c r="X81" s="5"/>
      <c r="Y81" s="5"/>
      <c r="Z81" s="5"/>
      <c r="AA81" s="5"/>
      <c r="AB81" s="5"/>
      <c r="AC81" s="6"/>
      <c r="AD81" s="9"/>
    </row>
    <row r="82" spans="1:30" x14ac:dyDescent="0.2">
      <c r="A82" s="15"/>
      <c r="B82" s="15" t="s">
        <v>13</v>
      </c>
      <c r="C82" s="298">
        <v>42514</v>
      </c>
      <c r="D82" s="15" t="s">
        <v>19</v>
      </c>
      <c r="E82" s="15" t="s">
        <v>17</v>
      </c>
      <c r="F82" s="299"/>
      <c r="G82" s="17">
        <f t="shared" si="13"/>
        <v>0</v>
      </c>
      <c r="H82" s="15">
        <v>7792</v>
      </c>
      <c r="I82" s="15">
        <v>0.1</v>
      </c>
      <c r="J82" s="15">
        <v>0.3</v>
      </c>
      <c r="K82" s="15">
        <v>0.05</v>
      </c>
      <c r="L82" s="15">
        <v>0.4</v>
      </c>
      <c r="M82" s="16">
        <f t="shared" si="14"/>
        <v>14415.2</v>
      </c>
      <c r="N82" s="266">
        <f t="shared" si="10"/>
        <v>14415.2</v>
      </c>
      <c r="O82" s="14">
        <v>1</v>
      </c>
      <c r="P82" s="266">
        <f t="shared" si="15"/>
        <v>14415.2</v>
      </c>
      <c r="Q82" s="17">
        <f t="shared" si="16"/>
        <v>0</v>
      </c>
      <c r="S82" s="5"/>
      <c r="T82" s="5"/>
      <c r="U82" s="6"/>
      <c r="V82" s="5"/>
      <c r="W82" s="5"/>
      <c r="X82" s="5"/>
      <c r="Y82" s="5"/>
      <c r="Z82" s="5"/>
      <c r="AA82" s="5"/>
      <c r="AB82" s="5"/>
      <c r="AC82" s="6"/>
      <c r="AD82" s="9"/>
    </row>
    <row r="83" spans="1:30" x14ac:dyDescent="0.2">
      <c r="A83" s="15"/>
      <c r="B83" s="15" t="s">
        <v>13</v>
      </c>
      <c r="C83" s="298" t="s">
        <v>293</v>
      </c>
      <c r="D83" s="15" t="s">
        <v>19</v>
      </c>
      <c r="E83" s="15"/>
      <c r="F83" s="299"/>
      <c r="G83" s="17">
        <f t="shared" si="13"/>
        <v>0</v>
      </c>
      <c r="H83" s="15">
        <v>7792</v>
      </c>
      <c r="I83" s="15">
        <v>0.1</v>
      </c>
      <c r="J83" s="15">
        <v>0.1</v>
      </c>
      <c r="K83" s="15">
        <v>0.05</v>
      </c>
      <c r="L83" s="15"/>
      <c r="M83" s="16">
        <f t="shared" si="14"/>
        <v>9740.0000000000018</v>
      </c>
      <c r="N83" s="266">
        <f t="shared" si="10"/>
        <v>9740</v>
      </c>
      <c r="O83" s="14">
        <v>1</v>
      </c>
      <c r="P83" s="266">
        <f t="shared" si="15"/>
        <v>9740</v>
      </c>
      <c r="Q83" s="17">
        <f t="shared" si="16"/>
        <v>0</v>
      </c>
      <c r="S83" s="5"/>
      <c r="T83" s="5"/>
      <c r="U83" s="6"/>
      <c r="V83" s="5"/>
      <c r="W83" s="5"/>
      <c r="X83" s="5"/>
      <c r="Y83" s="5"/>
      <c r="Z83" s="5"/>
      <c r="AA83" s="5"/>
      <c r="AB83" s="5"/>
      <c r="AC83" s="6"/>
      <c r="AD83" s="9"/>
    </row>
    <row r="84" spans="1:30" x14ac:dyDescent="0.2">
      <c r="A84" s="15"/>
      <c r="B84" s="18" t="s">
        <v>13</v>
      </c>
      <c r="C84" s="298">
        <v>44063</v>
      </c>
      <c r="D84" s="15" t="s">
        <v>19</v>
      </c>
      <c r="E84" s="15" t="s">
        <v>17</v>
      </c>
      <c r="F84" s="299"/>
      <c r="G84" s="17">
        <f t="shared" si="13"/>
        <v>0</v>
      </c>
      <c r="H84" s="15">
        <v>7792</v>
      </c>
      <c r="I84" s="15">
        <v>0.1</v>
      </c>
      <c r="J84" s="15">
        <v>0.3</v>
      </c>
      <c r="K84" s="15">
        <v>0.05</v>
      </c>
      <c r="L84" s="15">
        <v>0.4</v>
      </c>
      <c r="M84" s="16">
        <f t="shared" si="14"/>
        <v>14415.2</v>
      </c>
      <c r="N84" s="266">
        <f t="shared" si="10"/>
        <v>14415.2</v>
      </c>
      <c r="O84" s="14">
        <v>1</v>
      </c>
      <c r="P84" s="266">
        <f t="shared" si="15"/>
        <v>14415.2</v>
      </c>
      <c r="Q84" s="17">
        <f t="shared" si="16"/>
        <v>0</v>
      </c>
      <c r="S84" s="5"/>
      <c r="T84" s="5"/>
      <c r="U84" s="6"/>
      <c r="V84" s="5"/>
      <c r="W84" s="5"/>
      <c r="X84" s="5"/>
      <c r="Y84" s="5"/>
      <c r="Z84" s="5"/>
      <c r="AA84" s="5"/>
      <c r="AB84" s="5"/>
      <c r="AC84" s="6"/>
      <c r="AD84" s="9"/>
    </row>
    <row r="85" spans="1:30" ht="15" customHeight="1" x14ac:dyDescent="0.2">
      <c r="A85" s="15"/>
      <c r="B85" s="18" t="s">
        <v>13</v>
      </c>
      <c r="C85" s="298">
        <v>46781</v>
      </c>
      <c r="D85" s="15" t="s">
        <v>19</v>
      </c>
      <c r="E85" s="15" t="s">
        <v>18</v>
      </c>
      <c r="F85" s="299"/>
      <c r="G85" s="17">
        <f t="shared" si="13"/>
        <v>0</v>
      </c>
      <c r="H85" s="15">
        <v>7792</v>
      </c>
      <c r="I85" s="15">
        <v>0.1</v>
      </c>
      <c r="J85" s="15">
        <v>0.3</v>
      </c>
      <c r="K85" s="15">
        <v>0.05</v>
      </c>
      <c r="L85" s="15">
        <v>0.8</v>
      </c>
      <c r="M85" s="16">
        <f t="shared" si="14"/>
        <v>17532</v>
      </c>
      <c r="N85" s="266">
        <f t="shared" si="10"/>
        <v>17532</v>
      </c>
      <c r="O85" s="14">
        <v>1</v>
      </c>
      <c r="P85" s="266">
        <f t="shared" si="15"/>
        <v>17532</v>
      </c>
      <c r="Q85" s="17">
        <f t="shared" si="16"/>
        <v>0</v>
      </c>
      <c r="S85" s="5"/>
      <c r="T85" s="5"/>
      <c r="U85" s="6"/>
      <c r="V85" s="5"/>
      <c r="W85" s="5"/>
      <c r="X85" s="5"/>
      <c r="Y85" s="5"/>
      <c r="Z85" s="5"/>
      <c r="AA85" s="5"/>
      <c r="AB85" s="5"/>
      <c r="AC85" s="6"/>
      <c r="AD85" s="9"/>
    </row>
    <row r="86" spans="1:30" x14ac:dyDescent="0.2">
      <c r="A86" s="15"/>
      <c r="B86" s="15" t="s">
        <v>29</v>
      </c>
      <c r="C86" s="298">
        <v>36716</v>
      </c>
      <c r="D86" s="15" t="s">
        <v>19</v>
      </c>
      <c r="E86" s="300" t="s">
        <v>17</v>
      </c>
      <c r="F86" s="299"/>
      <c r="G86" s="17">
        <f t="shared" si="13"/>
        <v>0</v>
      </c>
      <c r="H86" s="15">
        <v>7792</v>
      </c>
      <c r="I86" s="15">
        <v>0</v>
      </c>
      <c r="J86" s="15">
        <v>0.1</v>
      </c>
      <c r="K86" s="15">
        <v>0.05</v>
      </c>
      <c r="L86" s="15">
        <v>0.4</v>
      </c>
      <c r="M86" s="16">
        <f t="shared" si="14"/>
        <v>12077.600000000002</v>
      </c>
      <c r="N86" s="266">
        <f t="shared" si="10"/>
        <v>12077.6</v>
      </c>
      <c r="O86" s="14">
        <v>1</v>
      </c>
      <c r="P86" s="266">
        <f t="shared" si="15"/>
        <v>12077.6</v>
      </c>
      <c r="Q86" s="17">
        <f t="shared" si="16"/>
        <v>0</v>
      </c>
      <c r="S86" s="5"/>
      <c r="T86" s="5"/>
      <c r="U86" s="6"/>
      <c r="V86" s="5"/>
      <c r="W86" s="5"/>
      <c r="X86" s="5"/>
      <c r="Y86" s="5"/>
      <c r="Z86" s="5"/>
      <c r="AA86" s="5"/>
      <c r="AB86" s="5"/>
      <c r="AC86" s="6"/>
      <c r="AD86" s="9"/>
    </row>
    <row r="87" spans="1:30" x14ac:dyDescent="0.2">
      <c r="A87" s="15"/>
      <c r="B87" s="15" t="s">
        <v>13</v>
      </c>
      <c r="C87" s="270" t="s">
        <v>266</v>
      </c>
      <c r="D87" s="19" t="s">
        <v>19</v>
      </c>
      <c r="E87" s="19" t="s">
        <v>17</v>
      </c>
      <c r="F87" s="301"/>
      <c r="G87" s="22">
        <f t="shared" si="13"/>
        <v>0</v>
      </c>
      <c r="H87" s="19">
        <v>7792</v>
      </c>
      <c r="I87" s="19">
        <v>0.1</v>
      </c>
      <c r="J87" s="19">
        <v>0.3</v>
      </c>
      <c r="K87" s="19">
        <v>0.05</v>
      </c>
      <c r="L87" s="19">
        <v>0.4</v>
      </c>
      <c r="M87" s="20">
        <f t="shared" si="14"/>
        <v>14415.2</v>
      </c>
      <c r="N87" s="269">
        <f t="shared" si="10"/>
        <v>14415.2</v>
      </c>
      <c r="O87" s="21">
        <v>1</v>
      </c>
      <c r="P87" s="269">
        <f t="shared" si="15"/>
        <v>14415.2</v>
      </c>
      <c r="Q87" s="22">
        <f t="shared" si="16"/>
        <v>0</v>
      </c>
      <c r="S87" s="5"/>
      <c r="T87" s="5"/>
      <c r="U87" s="6"/>
      <c r="V87" s="5"/>
      <c r="W87" s="5"/>
      <c r="X87" s="5"/>
      <c r="Y87" s="5"/>
      <c r="Z87" s="5"/>
      <c r="AA87" s="5"/>
      <c r="AB87" s="5"/>
      <c r="AC87" s="6"/>
      <c r="AD87" s="9"/>
    </row>
    <row r="88" spans="1:30" ht="13.5" thickBot="1" x14ac:dyDescent="0.25">
      <c r="A88" s="5"/>
      <c r="B88" s="5" t="s">
        <v>13</v>
      </c>
      <c r="C88" s="302" t="s">
        <v>278</v>
      </c>
      <c r="D88" s="5" t="s">
        <v>19</v>
      </c>
      <c r="E88" s="5"/>
      <c r="F88" s="7"/>
      <c r="G88" s="9">
        <f t="shared" si="13"/>
        <v>0</v>
      </c>
      <c r="H88" s="5">
        <v>7792</v>
      </c>
      <c r="I88" s="5">
        <v>0.1</v>
      </c>
      <c r="J88" s="5">
        <v>0.1</v>
      </c>
      <c r="K88" s="5">
        <v>0.05</v>
      </c>
      <c r="L88" s="5"/>
      <c r="M88" s="20">
        <f t="shared" si="14"/>
        <v>9740.0000000000018</v>
      </c>
      <c r="N88" s="269">
        <f t="shared" si="10"/>
        <v>9740</v>
      </c>
      <c r="O88" s="6">
        <v>1</v>
      </c>
      <c r="P88" s="282">
        <f t="shared" si="15"/>
        <v>9740</v>
      </c>
      <c r="Q88" s="9">
        <f t="shared" si="16"/>
        <v>0</v>
      </c>
      <c r="S88" s="5"/>
      <c r="T88" s="5"/>
      <c r="U88" s="6"/>
      <c r="V88" s="5"/>
      <c r="W88" s="5"/>
      <c r="X88" s="5"/>
      <c r="Y88" s="5"/>
      <c r="Z88" s="5"/>
      <c r="AA88" s="5"/>
      <c r="AB88" s="5"/>
      <c r="AC88" s="6"/>
      <c r="AD88" s="9"/>
    </row>
    <row r="89" spans="1:30" s="31" customFormat="1" ht="13.5" thickBot="1" x14ac:dyDescent="0.25">
      <c r="A89" s="330" t="s">
        <v>292</v>
      </c>
      <c r="B89" s="331"/>
      <c r="C89" s="332"/>
      <c r="D89" s="331"/>
      <c r="E89" s="331"/>
      <c r="F89" s="333">
        <f>SUM(F49:F88)</f>
        <v>0</v>
      </c>
      <c r="G89" s="334">
        <f>SUM(G49:G88)</f>
        <v>0</v>
      </c>
      <c r="H89" s="331"/>
      <c r="I89" s="331"/>
      <c r="J89" s="333"/>
      <c r="K89" s="333"/>
      <c r="L89" s="331"/>
      <c r="M89" s="334"/>
      <c r="N89" s="335"/>
      <c r="O89" s="331"/>
      <c r="P89" s="335">
        <f>N89*O89</f>
        <v>0</v>
      </c>
      <c r="Q89" s="336">
        <f>SUM(Q49:Q88)</f>
        <v>0</v>
      </c>
      <c r="S89" s="8"/>
      <c r="T89" s="8"/>
      <c r="U89" s="7"/>
      <c r="V89" s="8"/>
      <c r="W89" s="8"/>
      <c r="X89" s="8"/>
      <c r="Y89" s="8"/>
      <c r="Z89" s="8"/>
      <c r="AA89" s="8"/>
      <c r="AB89" s="8"/>
      <c r="AC89" s="7"/>
      <c r="AD89" s="30"/>
    </row>
    <row r="90" spans="1:30" ht="13.5" thickBot="1" x14ac:dyDescent="0.25">
      <c r="A90" s="326" t="s">
        <v>53</v>
      </c>
      <c r="B90" s="327"/>
      <c r="C90" s="327"/>
      <c r="D90" s="327"/>
      <c r="E90" s="327"/>
      <c r="F90" s="328">
        <f>F12+F22+F26+F31+F33+F45+F89</f>
        <v>0</v>
      </c>
      <c r="G90" s="328">
        <f>G12+G22+G26+G31+G33+G45+G89</f>
        <v>0</v>
      </c>
      <c r="H90" s="327"/>
      <c r="I90" s="327"/>
      <c r="J90" s="327"/>
      <c r="K90" s="327"/>
      <c r="L90" s="327"/>
      <c r="M90" s="327"/>
      <c r="N90" s="329"/>
      <c r="O90" s="327"/>
      <c r="P90" s="329"/>
      <c r="Q90" s="328">
        <f>Q12+Q22+Q26+Q31+Q33+Q45+Q89</f>
        <v>0</v>
      </c>
      <c r="S90" s="5"/>
      <c r="T90" s="5"/>
      <c r="U90" s="6"/>
      <c r="V90" s="5"/>
      <c r="W90" s="5"/>
      <c r="X90" s="5"/>
      <c r="Y90" s="5"/>
      <c r="Z90" s="5"/>
      <c r="AA90" s="5"/>
      <c r="AB90" s="5"/>
      <c r="AC90" s="6"/>
      <c r="AD90" s="9"/>
    </row>
    <row r="91" spans="1:30" ht="13.5" thickTop="1" x14ac:dyDescent="0.2">
      <c r="A91" s="303"/>
      <c r="B91" s="304"/>
      <c r="C91" s="304"/>
      <c r="D91" s="304"/>
      <c r="E91" s="304"/>
      <c r="F91" s="304"/>
      <c r="G91" s="305"/>
      <c r="H91" s="304"/>
      <c r="I91" s="304"/>
      <c r="J91" s="304"/>
      <c r="K91" s="304"/>
      <c r="L91" s="304"/>
      <c r="M91" s="304"/>
      <c r="N91" s="304"/>
      <c r="O91" s="304"/>
      <c r="P91" s="304"/>
      <c r="Q91" s="305"/>
    </row>
    <row r="92" spans="1:30" x14ac:dyDescent="0.2">
      <c r="A92" s="306"/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20"/>
    </row>
    <row r="93" spans="1:30" x14ac:dyDescent="0.2">
      <c r="A93" s="306"/>
      <c r="B93" s="306"/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 t="s">
        <v>251</v>
      </c>
      <c r="O93" s="306"/>
      <c r="P93" s="306"/>
      <c r="Q93" s="306"/>
    </row>
    <row r="94" spans="1:30" x14ac:dyDescent="0.2">
      <c r="A94" s="3" t="s">
        <v>49</v>
      </c>
    </row>
    <row r="95" spans="1:30" x14ac:dyDescent="0.2">
      <c r="A95" s="3" t="s">
        <v>50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30" ht="11.25" customHeight="1" x14ac:dyDescent="0.2"/>
    <row r="97" spans="1:30" hidden="1" x14ac:dyDescent="0.2">
      <c r="B97" s="3">
        <v>2016</v>
      </c>
    </row>
    <row r="98" spans="1:30" hidden="1" x14ac:dyDescent="0.2">
      <c r="A98" s="24" t="s">
        <v>245</v>
      </c>
      <c r="B98" s="24" t="s">
        <v>13</v>
      </c>
      <c r="C98" s="292">
        <v>38158</v>
      </c>
      <c r="D98" s="24" t="s">
        <v>15</v>
      </c>
      <c r="E98" s="24">
        <v>0</v>
      </c>
      <c r="F98" s="24"/>
      <c r="G98" s="24">
        <v>0.25</v>
      </c>
      <c r="H98" s="24">
        <v>7792</v>
      </c>
      <c r="I98" s="24">
        <v>0.1</v>
      </c>
      <c r="J98" s="24">
        <v>0.3</v>
      </c>
      <c r="K98" s="24">
        <v>0.1</v>
      </c>
      <c r="L98" s="24"/>
      <c r="M98" s="25">
        <f t="shared" ref="M98:M105" si="17">H98*(1+I98+J98+K98+L98)</f>
        <v>11688.000000000002</v>
      </c>
      <c r="N98" s="266">
        <f t="shared" ref="N98:N105" si="18">ROUND(M98,2)</f>
        <v>11688</v>
      </c>
      <c r="O98" s="23">
        <v>1</v>
      </c>
      <c r="P98" s="276">
        <f t="shared" ref="P98:P106" si="19">N98*O98</f>
        <v>11688</v>
      </c>
      <c r="Q98" s="26">
        <f t="shared" ref="Q98:Q105" si="20">P98*G98</f>
        <v>2922</v>
      </c>
      <c r="S98" s="5"/>
      <c r="T98" s="5"/>
      <c r="U98" s="6"/>
      <c r="V98" s="5"/>
      <c r="W98" s="5"/>
      <c r="X98" s="5"/>
      <c r="Y98" s="5"/>
      <c r="Z98" s="5"/>
      <c r="AA98" s="5"/>
      <c r="AB98" s="5"/>
      <c r="AC98" s="6"/>
      <c r="AD98" s="9"/>
    </row>
    <row r="99" spans="1:30" hidden="1" x14ac:dyDescent="0.2">
      <c r="A99" s="15" t="s">
        <v>241</v>
      </c>
      <c r="B99" s="15" t="s">
        <v>13</v>
      </c>
      <c r="C99" s="298" t="s">
        <v>179</v>
      </c>
      <c r="D99" s="15" t="s">
        <v>15</v>
      </c>
      <c r="E99" s="15"/>
      <c r="F99" s="15"/>
      <c r="G99" s="15">
        <v>0.25</v>
      </c>
      <c r="H99" s="15">
        <v>7792</v>
      </c>
      <c r="I99" s="15">
        <v>0.1</v>
      </c>
      <c r="J99" s="15">
        <v>0.1</v>
      </c>
      <c r="K99" s="15">
        <v>0.1</v>
      </c>
      <c r="L99" s="15"/>
      <c r="M99" s="16">
        <f t="shared" si="17"/>
        <v>10129.600000000002</v>
      </c>
      <c r="N99" s="266">
        <f t="shared" si="18"/>
        <v>10129.6</v>
      </c>
      <c r="O99" s="14">
        <v>1</v>
      </c>
      <c r="P99" s="266">
        <f t="shared" si="19"/>
        <v>10129.6</v>
      </c>
      <c r="Q99" s="17">
        <f t="shared" si="20"/>
        <v>2532.4</v>
      </c>
      <c r="S99" s="5"/>
      <c r="T99" s="5"/>
      <c r="U99" s="6"/>
      <c r="V99" s="5"/>
      <c r="W99" s="5"/>
      <c r="X99" s="5"/>
      <c r="Y99" s="5"/>
      <c r="Z99" s="5"/>
      <c r="AA99" s="5"/>
      <c r="AB99" s="5"/>
      <c r="AC99" s="6"/>
      <c r="AD99" s="9"/>
    </row>
    <row r="100" spans="1:30" ht="15" hidden="1" customHeight="1" x14ac:dyDescent="0.2">
      <c r="A100" s="15"/>
      <c r="B100" s="15" t="s">
        <v>13</v>
      </c>
      <c r="C100" s="298" t="s">
        <v>247</v>
      </c>
      <c r="D100" s="15" t="s">
        <v>15</v>
      </c>
      <c r="E100" s="15">
        <v>0</v>
      </c>
      <c r="F100" s="15"/>
      <c r="G100" s="15"/>
      <c r="H100" s="15">
        <v>5994</v>
      </c>
      <c r="I100" s="15">
        <v>0.1</v>
      </c>
      <c r="J100" s="15">
        <v>0.1</v>
      </c>
      <c r="K100" s="15">
        <v>0.1</v>
      </c>
      <c r="L100" s="15"/>
      <c r="M100" s="16">
        <f t="shared" si="17"/>
        <v>7792.2000000000016</v>
      </c>
      <c r="N100" s="266">
        <f t="shared" si="18"/>
        <v>7792.2</v>
      </c>
      <c r="O100" s="14">
        <v>1</v>
      </c>
      <c r="P100" s="266">
        <f t="shared" si="19"/>
        <v>7792.2</v>
      </c>
      <c r="Q100" s="17">
        <f t="shared" si="20"/>
        <v>0</v>
      </c>
      <c r="S100" s="5"/>
      <c r="T100" s="5"/>
      <c r="U100" s="6"/>
      <c r="V100" s="5"/>
      <c r="W100" s="5"/>
      <c r="X100" s="5"/>
      <c r="Y100" s="5"/>
      <c r="Z100" s="5"/>
      <c r="AA100" s="5"/>
      <c r="AB100" s="5"/>
      <c r="AC100" s="6"/>
      <c r="AD100" s="9"/>
    </row>
    <row r="101" spans="1:30" hidden="1" x14ac:dyDescent="0.2">
      <c r="A101" s="15"/>
      <c r="B101" s="15" t="s">
        <v>13</v>
      </c>
      <c r="C101" s="298"/>
      <c r="D101" s="15" t="s">
        <v>15</v>
      </c>
      <c r="E101" s="15">
        <v>0</v>
      </c>
      <c r="F101" s="15"/>
      <c r="G101" s="15"/>
      <c r="H101" s="15">
        <v>5994</v>
      </c>
      <c r="I101" s="15">
        <v>0.1</v>
      </c>
      <c r="J101" s="15">
        <v>0.1</v>
      </c>
      <c r="K101" s="15">
        <v>0.1</v>
      </c>
      <c r="L101" s="15"/>
      <c r="M101" s="16">
        <f t="shared" si="17"/>
        <v>7792.2000000000016</v>
      </c>
      <c r="N101" s="266">
        <f t="shared" si="18"/>
        <v>7792.2</v>
      </c>
      <c r="O101" s="14">
        <v>1</v>
      </c>
      <c r="P101" s="266">
        <f t="shared" si="19"/>
        <v>7792.2</v>
      </c>
      <c r="Q101" s="17">
        <f t="shared" si="20"/>
        <v>0</v>
      </c>
      <c r="S101" s="5"/>
      <c r="T101" s="5"/>
      <c r="U101" s="6"/>
      <c r="V101" s="5"/>
      <c r="W101" s="5"/>
      <c r="X101" s="5"/>
      <c r="Y101" s="5"/>
      <c r="Z101" s="5"/>
      <c r="AA101" s="5"/>
      <c r="AB101" s="5"/>
      <c r="AC101" s="6"/>
      <c r="AD101" s="9"/>
    </row>
    <row r="102" spans="1:30" hidden="1" x14ac:dyDescent="0.2">
      <c r="A102" s="15"/>
      <c r="B102" s="15" t="s">
        <v>13</v>
      </c>
      <c r="C102" s="298"/>
      <c r="D102" s="15" t="s">
        <v>15</v>
      </c>
      <c r="E102" s="15"/>
      <c r="F102" s="15"/>
      <c r="G102" s="15"/>
      <c r="H102" s="15">
        <v>5994</v>
      </c>
      <c r="I102" s="15">
        <v>0.1</v>
      </c>
      <c r="J102" s="15">
        <v>0.3</v>
      </c>
      <c r="K102" s="15">
        <v>0.1</v>
      </c>
      <c r="L102" s="15"/>
      <c r="M102" s="16">
        <f t="shared" si="17"/>
        <v>8991.0000000000018</v>
      </c>
      <c r="N102" s="266">
        <f t="shared" si="18"/>
        <v>8991</v>
      </c>
      <c r="O102" s="14">
        <v>1</v>
      </c>
      <c r="P102" s="266">
        <f t="shared" si="19"/>
        <v>8991</v>
      </c>
      <c r="Q102" s="17">
        <f t="shared" si="20"/>
        <v>0</v>
      </c>
      <c r="S102" s="5"/>
      <c r="T102" s="5"/>
      <c r="U102" s="6"/>
      <c r="V102" s="5"/>
      <c r="W102" s="5"/>
      <c r="X102" s="5"/>
      <c r="Y102" s="5"/>
      <c r="Z102" s="5"/>
      <c r="AA102" s="5"/>
      <c r="AB102" s="5"/>
      <c r="AC102" s="6"/>
      <c r="AD102" s="9"/>
    </row>
    <row r="103" spans="1:30" hidden="1" x14ac:dyDescent="0.2">
      <c r="A103" s="19"/>
      <c r="B103" s="19" t="s">
        <v>13</v>
      </c>
      <c r="C103" s="270">
        <v>38157</v>
      </c>
      <c r="D103" s="19" t="s">
        <v>15</v>
      </c>
      <c r="E103" s="19">
        <v>0</v>
      </c>
      <c r="F103" s="19"/>
      <c r="G103" s="19"/>
      <c r="H103" s="19">
        <v>5994</v>
      </c>
      <c r="I103" s="19">
        <v>0.1</v>
      </c>
      <c r="J103" s="19">
        <v>0.3</v>
      </c>
      <c r="K103" s="19">
        <v>0.1</v>
      </c>
      <c r="L103" s="19"/>
      <c r="M103" s="20">
        <f t="shared" si="17"/>
        <v>8991.0000000000018</v>
      </c>
      <c r="N103" s="266">
        <f t="shared" si="18"/>
        <v>8991</v>
      </c>
      <c r="O103" s="21">
        <v>1</v>
      </c>
      <c r="P103" s="269">
        <f t="shared" si="19"/>
        <v>8991</v>
      </c>
      <c r="Q103" s="17">
        <f t="shared" si="20"/>
        <v>0</v>
      </c>
      <c r="S103" s="5"/>
      <c r="T103" s="5"/>
      <c r="U103" s="6"/>
      <c r="V103" s="5"/>
      <c r="W103" s="5"/>
      <c r="X103" s="5"/>
      <c r="Y103" s="5"/>
      <c r="Z103" s="5"/>
      <c r="AA103" s="5"/>
      <c r="AB103" s="5"/>
      <c r="AC103" s="6"/>
      <c r="AD103" s="9"/>
    </row>
    <row r="104" spans="1:30" hidden="1" x14ac:dyDescent="0.2">
      <c r="A104" s="19" t="s">
        <v>236</v>
      </c>
      <c r="B104" s="19" t="s">
        <v>13</v>
      </c>
      <c r="C104" s="270" t="s">
        <v>253</v>
      </c>
      <c r="D104" s="19" t="s">
        <v>15</v>
      </c>
      <c r="E104" s="19"/>
      <c r="F104" s="19"/>
      <c r="G104" s="19">
        <v>0.2</v>
      </c>
      <c r="H104" s="19">
        <v>7792</v>
      </c>
      <c r="I104" s="19">
        <v>0.1</v>
      </c>
      <c r="J104" s="19">
        <v>0.3</v>
      </c>
      <c r="K104" s="19">
        <v>0.1</v>
      </c>
      <c r="L104" s="19"/>
      <c r="M104" s="16">
        <f t="shared" si="17"/>
        <v>11688.000000000002</v>
      </c>
      <c r="N104" s="266">
        <f t="shared" si="18"/>
        <v>11688</v>
      </c>
      <c r="O104" s="21">
        <v>1</v>
      </c>
      <c r="P104" s="266">
        <f t="shared" si="19"/>
        <v>11688</v>
      </c>
      <c r="Q104" s="17">
        <f t="shared" si="20"/>
        <v>2337.6</v>
      </c>
      <c r="S104" s="5"/>
      <c r="T104" s="5"/>
      <c r="U104" s="6"/>
      <c r="V104" s="5"/>
      <c r="W104" s="5"/>
      <c r="X104" s="5"/>
      <c r="Y104" s="5"/>
      <c r="Z104" s="5"/>
      <c r="AA104" s="5"/>
      <c r="AB104" s="5"/>
      <c r="AC104" s="6"/>
      <c r="AD104" s="9"/>
    </row>
    <row r="105" spans="1:30" hidden="1" x14ac:dyDescent="0.2">
      <c r="A105" s="19" t="s">
        <v>32</v>
      </c>
      <c r="B105" s="19" t="s">
        <v>13</v>
      </c>
      <c r="C105" s="307" t="s">
        <v>39</v>
      </c>
      <c r="D105" s="19" t="s">
        <v>15</v>
      </c>
      <c r="E105" s="19"/>
      <c r="F105" s="19"/>
      <c r="G105" s="19"/>
      <c r="H105" s="19">
        <v>7792</v>
      </c>
      <c r="I105" s="19">
        <v>0.1</v>
      </c>
      <c r="J105" s="19">
        <v>0.2</v>
      </c>
      <c r="K105" s="19">
        <v>0.1</v>
      </c>
      <c r="L105" s="19"/>
      <c r="M105" s="20">
        <f t="shared" si="17"/>
        <v>10908.800000000001</v>
      </c>
      <c r="N105" s="266">
        <f t="shared" si="18"/>
        <v>10908.8</v>
      </c>
      <c r="O105" s="21">
        <v>1</v>
      </c>
      <c r="P105" s="269">
        <f t="shared" si="19"/>
        <v>10908.8</v>
      </c>
      <c r="Q105" s="22">
        <f t="shared" si="20"/>
        <v>0</v>
      </c>
      <c r="S105" s="5"/>
      <c r="T105" s="5"/>
      <c r="U105" s="6"/>
      <c r="V105" s="5"/>
      <c r="W105" s="5"/>
      <c r="X105" s="5"/>
      <c r="Y105" s="5"/>
      <c r="Z105" s="5"/>
      <c r="AA105" s="5"/>
      <c r="AB105" s="5"/>
      <c r="AC105" s="6"/>
      <c r="AD105" s="9"/>
    </row>
    <row r="106" spans="1:30" s="31" customFormat="1" ht="14.25" hidden="1" customHeight="1" thickBot="1" x14ac:dyDescent="0.25">
      <c r="A106" s="408" t="s">
        <v>283</v>
      </c>
      <c r="B106" s="409"/>
      <c r="C106" s="410"/>
      <c r="D106" s="272"/>
      <c r="E106" s="272"/>
      <c r="F106" s="272"/>
      <c r="G106" s="273">
        <f>SUM(G98:G105)</f>
        <v>0.7</v>
      </c>
      <c r="H106" s="272"/>
      <c r="I106" s="272"/>
      <c r="J106" s="272"/>
      <c r="K106" s="272"/>
      <c r="L106" s="272"/>
      <c r="M106" s="273">
        <f>2750*(1+I106+J106+K106+L106)</f>
        <v>2750</v>
      </c>
      <c r="N106" s="291"/>
      <c r="O106" s="272"/>
      <c r="P106" s="274">
        <f t="shared" si="19"/>
        <v>0</v>
      </c>
      <c r="Q106" s="273">
        <f>SUM(Q98:Q105)</f>
        <v>7792</v>
      </c>
      <c r="S106" s="8"/>
      <c r="T106" s="8"/>
      <c r="U106" s="7"/>
      <c r="V106" s="8"/>
      <c r="W106" s="8"/>
      <c r="X106" s="8"/>
      <c r="Y106" s="8"/>
      <c r="Z106" s="8"/>
      <c r="AA106" s="8"/>
      <c r="AB106" s="8"/>
      <c r="AC106" s="7"/>
      <c r="AD106" s="8"/>
    </row>
    <row r="107" spans="1:30" hidden="1" x14ac:dyDescent="0.2"/>
    <row r="108" spans="1:30" ht="7.5" hidden="1" customHeight="1" x14ac:dyDescent="0.2"/>
    <row r="109" spans="1:30" hidden="1" x14ac:dyDescent="0.2">
      <c r="Q109" s="3">
        <f>Q106/G106</f>
        <v>11131.428571428572</v>
      </c>
    </row>
    <row r="110" spans="1:30" hidden="1" x14ac:dyDescent="0.2"/>
    <row r="111" spans="1:30" hidden="1" x14ac:dyDescent="0.2">
      <c r="A111" s="24" t="s">
        <v>240</v>
      </c>
      <c r="B111" s="27" t="s">
        <v>13</v>
      </c>
      <c r="C111" s="292" t="s">
        <v>246</v>
      </c>
      <c r="D111" s="24" t="s">
        <v>31</v>
      </c>
      <c r="E111" s="24" t="s">
        <v>18</v>
      </c>
      <c r="F111" s="24"/>
      <c r="G111" s="24">
        <v>0.75</v>
      </c>
      <c r="H111" s="24">
        <v>7792</v>
      </c>
      <c r="I111" s="24">
        <v>0.1</v>
      </c>
      <c r="J111" s="24">
        <v>0.3</v>
      </c>
      <c r="K111" s="24">
        <v>0.05</v>
      </c>
      <c r="L111" s="24">
        <v>0.8</v>
      </c>
      <c r="M111" s="25">
        <f t="shared" ref="M111:M116" si="21">H111*(1+I111+J111+K111+L111)</f>
        <v>17532</v>
      </c>
      <c r="N111" s="266">
        <f t="shared" ref="N111:N116" si="22">ROUND(M111,2)</f>
        <v>17532</v>
      </c>
      <c r="O111" s="23">
        <v>1</v>
      </c>
      <c r="P111" s="276">
        <f t="shared" ref="P111:P116" si="23">N111*O111</f>
        <v>17532</v>
      </c>
      <c r="Q111" s="26">
        <f t="shared" ref="Q111:Q116" si="24">P111*G111</f>
        <v>13149</v>
      </c>
      <c r="S111" s="5"/>
      <c r="T111" s="5"/>
      <c r="U111" s="6"/>
      <c r="V111" s="5"/>
      <c r="W111" s="5"/>
      <c r="X111" s="5"/>
      <c r="Y111" s="5"/>
      <c r="Z111" s="5"/>
      <c r="AA111" s="5"/>
      <c r="AB111" s="5"/>
      <c r="AC111" s="6"/>
      <c r="AD111" s="5"/>
    </row>
    <row r="112" spans="1:30" hidden="1" x14ac:dyDescent="0.2">
      <c r="A112" s="15" t="s">
        <v>241</v>
      </c>
      <c r="B112" s="18" t="s">
        <v>13</v>
      </c>
      <c r="C112" s="298" t="s">
        <v>179</v>
      </c>
      <c r="D112" s="15" t="s">
        <v>31</v>
      </c>
      <c r="E112" s="15"/>
      <c r="F112" s="15"/>
      <c r="G112" s="15">
        <v>0.25</v>
      </c>
      <c r="H112" s="15">
        <v>7792</v>
      </c>
      <c r="I112" s="15">
        <v>0.1</v>
      </c>
      <c r="J112" s="15">
        <v>0.1</v>
      </c>
      <c r="K112" s="15">
        <v>0.05</v>
      </c>
      <c r="L112" s="15"/>
      <c r="M112" s="16">
        <f t="shared" si="21"/>
        <v>9740.0000000000018</v>
      </c>
      <c r="N112" s="266">
        <f t="shared" si="22"/>
        <v>9740</v>
      </c>
      <c r="O112" s="14">
        <v>1</v>
      </c>
      <c r="P112" s="266">
        <f t="shared" si="23"/>
        <v>9740</v>
      </c>
      <c r="Q112" s="17">
        <f t="shared" si="24"/>
        <v>2435</v>
      </c>
      <c r="S112" s="5"/>
      <c r="T112" s="5"/>
      <c r="U112" s="6"/>
      <c r="V112" s="5"/>
      <c r="W112" s="5"/>
      <c r="X112" s="5"/>
      <c r="Y112" s="5"/>
      <c r="Z112" s="5"/>
      <c r="AA112" s="5"/>
      <c r="AB112" s="5"/>
      <c r="AC112" s="6"/>
      <c r="AD112" s="5"/>
    </row>
    <row r="113" spans="1:30" hidden="1" x14ac:dyDescent="0.2">
      <c r="A113" s="15" t="s">
        <v>242</v>
      </c>
      <c r="B113" s="18" t="s">
        <v>13</v>
      </c>
      <c r="C113" s="298">
        <v>47004</v>
      </c>
      <c r="D113" s="15" t="s">
        <v>34</v>
      </c>
      <c r="E113" s="15" t="s">
        <v>17</v>
      </c>
      <c r="F113" s="15"/>
      <c r="G113" s="15">
        <v>1</v>
      </c>
      <c r="H113" s="15">
        <v>7792</v>
      </c>
      <c r="I113" s="15">
        <v>0.1</v>
      </c>
      <c r="J113" s="15">
        <v>0.1</v>
      </c>
      <c r="K113" s="15">
        <v>0.05</v>
      </c>
      <c r="L113" s="15">
        <v>0.4</v>
      </c>
      <c r="M113" s="16">
        <f t="shared" si="21"/>
        <v>12856.800000000003</v>
      </c>
      <c r="N113" s="266">
        <f t="shared" si="22"/>
        <v>12856.8</v>
      </c>
      <c r="O113" s="14">
        <v>1</v>
      </c>
      <c r="P113" s="266">
        <f t="shared" si="23"/>
        <v>12856.8</v>
      </c>
      <c r="Q113" s="17">
        <f t="shared" si="24"/>
        <v>12856.8</v>
      </c>
      <c r="S113" s="5"/>
      <c r="T113" s="5"/>
      <c r="U113" s="6"/>
      <c r="V113" s="5"/>
      <c r="W113" s="5"/>
      <c r="X113" s="5"/>
      <c r="Y113" s="5"/>
      <c r="Z113" s="5"/>
      <c r="AA113" s="5"/>
      <c r="AB113" s="5"/>
      <c r="AC113" s="6"/>
      <c r="AD113" s="5"/>
    </row>
    <row r="114" spans="1:30" hidden="1" x14ac:dyDescent="0.2">
      <c r="A114" s="15" t="s">
        <v>243</v>
      </c>
      <c r="B114" s="18" t="s">
        <v>13</v>
      </c>
      <c r="C114" s="298" t="s">
        <v>247</v>
      </c>
      <c r="D114" s="15" t="s">
        <v>34</v>
      </c>
      <c r="E114" s="15"/>
      <c r="F114" s="15"/>
      <c r="G114" s="15">
        <v>1</v>
      </c>
      <c r="H114" s="15">
        <v>7792</v>
      </c>
      <c r="I114" s="15">
        <v>0.1</v>
      </c>
      <c r="J114" s="15">
        <v>0.1</v>
      </c>
      <c r="K114" s="15">
        <v>0.05</v>
      </c>
      <c r="L114" s="15"/>
      <c r="M114" s="16">
        <f t="shared" si="21"/>
        <v>9740.0000000000018</v>
      </c>
      <c r="N114" s="266">
        <f t="shared" si="22"/>
        <v>9740</v>
      </c>
      <c r="O114" s="14">
        <v>1</v>
      </c>
      <c r="P114" s="266">
        <f t="shared" si="23"/>
        <v>9740</v>
      </c>
      <c r="Q114" s="17">
        <f t="shared" si="24"/>
        <v>9740</v>
      </c>
      <c r="S114" s="5"/>
      <c r="T114" s="5"/>
      <c r="U114" s="6"/>
      <c r="V114" s="5"/>
      <c r="W114" s="5"/>
      <c r="X114" s="5"/>
      <c r="Y114" s="5"/>
      <c r="Z114" s="5"/>
      <c r="AA114" s="5"/>
      <c r="AB114" s="5"/>
      <c r="AC114" s="6"/>
      <c r="AD114" s="5"/>
    </row>
    <row r="115" spans="1:30" hidden="1" x14ac:dyDescent="0.2">
      <c r="A115" s="19" t="s">
        <v>235</v>
      </c>
      <c r="B115" s="267" t="s">
        <v>13</v>
      </c>
      <c r="C115" s="270">
        <v>37204</v>
      </c>
      <c r="D115" s="19" t="s">
        <v>252</v>
      </c>
      <c r="E115" s="19"/>
      <c r="F115" s="19"/>
      <c r="G115" s="19">
        <v>0.25</v>
      </c>
      <c r="H115" s="19">
        <v>7792</v>
      </c>
      <c r="I115" s="19">
        <v>0.1</v>
      </c>
      <c r="J115" s="19">
        <v>0.1</v>
      </c>
      <c r="K115" s="19">
        <v>0.05</v>
      </c>
      <c r="L115" s="19"/>
      <c r="M115" s="16">
        <f t="shared" si="21"/>
        <v>9740.0000000000018</v>
      </c>
      <c r="N115" s="266">
        <f t="shared" si="22"/>
        <v>9740</v>
      </c>
      <c r="O115" s="21">
        <v>1</v>
      </c>
      <c r="P115" s="266">
        <f t="shared" si="23"/>
        <v>9740</v>
      </c>
      <c r="Q115" s="17">
        <f t="shared" si="24"/>
        <v>2435</v>
      </c>
      <c r="S115" s="5"/>
      <c r="T115" s="5"/>
      <c r="U115" s="6"/>
      <c r="V115" s="5"/>
      <c r="W115" s="5"/>
      <c r="X115" s="5"/>
      <c r="Y115" s="5"/>
      <c r="Z115" s="5"/>
      <c r="AA115" s="5"/>
      <c r="AB115" s="5"/>
      <c r="AC115" s="6"/>
      <c r="AD115" s="5"/>
    </row>
    <row r="116" spans="1:30" ht="15" hidden="1" customHeight="1" x14ac:dyDescent="0.2">
      <c r="A116" s="21" t="s">
        <v>32</v>
      </c>
      <c r="B116" s="267" t="s">
        <v>13</v>
      </c>
      <c r="C116" s="308" t="s">
        <v>40</v>
      </c>
      <c r="D116" s="19" t="s">
        <v>252</v>
      </c>
      <c r="E116" s="19" t="s">
        <v>14</v>
      </c>
      <c r="F116" s="19"/>
      <c r="G116" s="19"/>
      <c r="H116" s="19">
        <v>7792</v>
      </c>
      <c r="I116" s="19">
        <v>0.1</v>
      </c>
      <c r="J116" s="19">
        <v>0.2</v>
      </c>
      <c r="K116" s="19">
        <v>0.05</v>
      </c>
      <c r="L116" s="19">
        <v>0.2</v>
      </c>
      <c r="M116" s="20">
        <f t="shared" si="21"/>
        <v>12077.6</v>
      </c>
      <c r="N116" s="269">
        <f t="shared" si="22"/>
        <v>12077.6</v>
      </c>
      <c r="O116" s="21">
        <v>1</v>
      </c>
      <c r="P116" s="269">
        <f t="shared" si="23"/>
        <v>12077.6</v>
      </c>
      <c r="Q116" s="22">
        <f t="shared" si="24"/>
        <v>0</v>
      </c>
      <c r="S116" s="5"/>
      <c r="T116" s="5"/>
      <c r="U116" s="6"/>
      <c r="V116" s="5"/>
      <c r="W116" s="5"/>
      <c r="X116" s="5"/>
      <c r="Y116" s="5"/>
      <c r="Z116" s="5"/>
      <c r="AA116" s="5"/>
      <c r="AB116" s="5"/>
      <c r="AC116" s="6"/>
      <c r="AD116" s="5"/>
    </row>
    <row r="117" spans="1:30" s="31" customFormat="1" ht="15" hidden="1" customHeight="1" thickBot="1" x14ac:dyDescent="0.25">
      <c r="A117" s="271" t="s">
        <v>285</v>
      </c>
      <c r="B117" s="272"/>
      <c r="C117" s="293"/>
      <c r="D117" s="272"/>
      <c r="E117" s="272"/>
      <c r="F117" s="272"/>
      <c r="G117" s="273">
        <f>SUM(G111:G116)</f>
        <v>3.25</v>
      </c>
      <c r="H117" s="272"/>
      <c r="I117" s="272"/>
      <c r="J117" s="272"/>
      <c r="K117" s="272"/>
      <c r="L117" s="272"/>
      <c r="M117" s="273"/>
      <c r="N117" s="291"/>
      <c r="O117" s="272"/>
      <c r="P117" s="274">
        <f>N117*O117</f>
        <v>0</v>
      </c>
      <c r="Q117" s="273">
        <f>SUM(Q111:Q116)</f>
        <v>40615.800000000003</v>
      </c>
      <c r="S117" s="8"/>
      <c r="T117" s="8"/>
      <c r="U117" s="7"/>
      <c r="V117" s="8"/>
      <c r="W117" s="8"/>
      <c r="X117" s="8"/>
      <c r="Y117" s="8"/>
      <c r="Z117" s="8"/>
      <c r="AA117" s="8"/>
      <c r="AB117" s="8"/>
      <c r="AC117" s="7"/>
      <c r="AD117" s="30"/>
    </row>
    <row r="118" spans="1:30" hidden="1" x14ac:dyDescent="0.2"/>
    <row r="119" spans="1:30" hidden="1" x14ac:dyDescent="0.2"/>
    <row r="120" spans="1:30" hidden="1" x14ac:dyDescent="0.2">
      <c r="Q120" s="3">
        <f>Q117/G117</f>
        <v>12497.169230769232</v>
      </c>
    </row>
    <row r="121" spans="1:30" hidden="1" x14ac:dyDescent="0.2"/>
    <row r="122" spans="1:30" s="31" customFormat="1" ht="15" hidden="1" customHeight="1" thickBot="1" x14ac:dyDescent="0.25">
      <c r="A122" s="271" t="s">
        <v>285</v>
      </c>
      <c r="B122" s="272"/>
      <c r="C122" s="293"/>
      <c r="D122" s="272"/>
      <c r="E122" s="272"/>
      <c r="F122" s="272"/>
      <c r="G122" s="273">
        <f>SUM(G116:G121)</f>
        <v>3.25</v>
      </c>
      <c r="H122" s="272"/>
      <c r="I122" s="272"/>
      <c r="J122" s="272"/>
      <c r="K122" s="272"/>
      <c r="L122" s="272"/>
      <c r="M122" s="273"/>
      <c r="N122" s="291"/>
      <c r="O122" s="272"/>
      <c r="P122" s="274">
        <f>N122*O122</f>
        <v>0</v>
      </c>
      <c r="Q122" s="273">
        <f>SUM(Q116:Q121)</f>
        <v>53112.969230769231</v>
      </c>
      <c r="S122" s="8"/>
      <c r="T122" s="8"/>
      <c r="U122" s="7"/>
      <c r="V122" s="8"/>
      <c r="W122" s="8"/>
      <c r="X122" s="8"/>
      <c r="Y122" s="8"/>
      <c r="Z122" s="8"/>
      <c r="AA122" s="8"/>
      <c r="AB122" s="8"/>
      <c r="AC122" s="7"/>
      <c r="AD122" s="30"/>
    </row>
    <row r="123" spans="1:30" ht="15.75" hidden="1" customHeight="1" x14ac:dyDescent="0.2">
      <c r="A123" s="24" t="s">
        <v>244</v>
      </c>
      <c r="B123" s="27" t="s">
        <v>13</v>
      </c>
      <c r="C123" s="292">
        <v>36776</v>
      </c>
      <c r="D123" s="24" t="s">
        <v>35</v>
      </c>
      <c r="E123" s="24" t="s">
        <v>18</v>
      </c>
      <c r="F123" s="24"/>
      <c r="G123" s="26">
        <v>0.41</v>
      </c>
      <c r="H123" s="24">
        <v>7792</v>
      </c>
      <c r="I123" s="24">
        <v>0.1</v>
      </c>
      <c r="J123" s="24">
        <v>0.1</v>
      </c>
      <c r="K123" s="24">
        <v>0.05</v>
      </c>
      <c r="L123" s="24">
        <v>0.8</v>
      </c>
      <c r="M123" s="25">
        <f>H123*(1+I123+J123+K123+L123)</f>
        <v>15973.600000000002</v>
      </c>
      <c r="N123" s="266">
        <f>ROUND(M123,2)</f>
        <v>15973.6</v>
      </c>
      <c r="O123" s="24">
        <v>1</v>
      </c>
      <c r="P123" s="276">
        <f>N123*O123</f>
        <v>15973.6</v>
      </c>
      <c r="Q123" s="26">
        <f>P123*G123</f>
        <v>6549.1759999999995</v>
      </c>
      <c r="S123" s="5"/>
      <c r="T123" s="5"/>
      <c r="U123" s="6"/>
      <c r="V123" s="5"/>
      <c r="W123" s="5"/>
      <c r="X123" s="5"/>
      <c r="Y123" s="5"/>
      <c r="Z123" s="5"/>
      <c r="AA123" s="5"/>
      <c r="AB123" s="5"/>
      <c r="AC123" s="6"/>
      <c r="AD123" s="9"/>
    </row>
    <row r="124" spans="1:30" ht="15.75" hidden="1" customHeight="1" x14ac:dyDescent="0.2">
      <c r="A124" s="49" t="s">
        <v>250</v>
      </c>
      <c r="B124" s="294" t="s">
        <v>13</v>
      </c>
      <c r="C124" s="275">
        <v>44436</v>
      </c>
      <c r="D124" s="49" t="s">
        <v>35</v>
      </c>
      <c r="E124" s="49"/>
      <c r="F124" s="49"/>
      <c r="G124" s="52">
        <v>0.5</v>
      </c>
      <c r="H124" s="49">
        <v>7792</v>
      </c>
      <c r="I124" s="49">
        <v>0.1</v>
      </c>
      <c r="J124" s="49">
        <v>0.3</v>
      </c>
      <c r="K124" s="49">
        <v>0.05</v>
      </c>
      <c r="L124" s="49"/>
      <c r="M124" s="25">
        <f>H124*(1+I124+J124+K124+L124)</f>
        <v>11298.400000000001</v>
      </c>
      <c r="N124" s="266">
        <f>ROUND(M124,2)</f>
        <v>11298.4</v>
      </c>
      <c r="O124" s="49">
        <v>1</v>
      </c>
      <c r="P124" s="276">
        <f>N124*O124</f>
        <v>11298.4</v>
      </c>
      <c r="Q124" s="52">
        <f>P124*G124</f>
        <v>5649.2</v>
      </c>
      <c r="S124" s="5"/>
      <c r="T124" s="5"/>
      <c r="U124" s="6"/>
      <c r="V124" s="5"/>
      <c r="W124" s="5"/>
      <c r="X124" s="5"/>
      <c r="Y124" s="5"/>
      <c r="Z124" s="5"/>
      <c r="AA124" s="5"/>
      <c r="AB124" s="5"/>
      <c r="AC124" s="6"/>
      <c r="AD124" s="9"/>
    </row>
    <row r="125" spans="1:30" ht="15.75" hidden="1" customHeight="1" x14ac:dyDescent="0.2">
      <c r="A125" s="49" t="s">
        <v>249</v>
      </c>
      <c r="B125" s="294" t="s">
        <v>13</v>
      </c>
      <c r="C125" s="275">
        <v>36828</v>
      </c>
      <c r="D125" s="49" t="s">
        <v>35</v>
      </c>
      <c r="E125" s="49" t="s">
        <v>17</v>
      </c>
      <c r="F125" s="49"/>
      <c r="G125" s="52">
        <v>0.25</v>
      </c>
      <c r="H125" s="49">
        <v>7792</v>
      </c>
      <c r="I125" s="49">
        <v>0.1</v>
      </c>
      <c r="J125" s="49">
        <v>0.3</v>
      </c>
      <c r="K125" s="49">
        <v>0.05</v>
      </c>
      <c r="L125" s="49">
        <v>0.4</v>
      </c>
      <c r="M125" s="25">
        <f>H125*(1+I125+J125+K125+L125)</f>
        <v>14415.2</v>
      </c>
      <c r="N125" s="276">
        <f>M125</f>
        <v>14415.2</v>
      </c>
      <c r="O125" s="49">
        <v>1</v>
      </c>
      <c r="P125" s="276">
        <f>N125*O125</f>
        <v>14415.2</v>
      </c>
      <c r="Q125" s="52">
        <f>P125*G125</f>
        <v>3603.8</v>
      </c>
      <c r="S125" s="5"/>
      <c r="T125" s="5"/>
      <c r="U125" s="6"/>
      <c r="V125" s="5"/>
      <c r="W125" s="5"/>
      <c r="X125" s="5"/>
      <c r="Y125" s="5"/>
      <c r="Z125" s="5"/>
      <c r="AA125" s="5"/>
      <c r="AB125" s="5"/>
      <c r="AC125" s="6"/>
      <c r="AD125" s="9"/>
    </row>
    <row r="126" spans="1:30" hidden="1" x14ac:dyDescent="0.2">
      <c r="A126" s="19" t="s">
        <v>32</v>
      </c>
      <c r="B126" s="267" t="s">
        <v>13</v>
      </c>
      <c r="C126" s="270" t="s">
        <v>186</v>
      </c>
      <c r="D126" s="19" t="s">
        <v>35</v>
      </c>
      <c r="E126" s="19" t="s">
        <v>17</v>
      </c>
      <c r="F126" s="19"/>
      <c r="G126" s="22"/>
      <c r="H126" s="19">
        <v>7792</v>
      </c>
      <c r="I126" s="19">
        <v>0.1</v>
      </c>
      <c r="J126" s="19">
        <v>0.1</v>
      </c>
      <c r="K126" s="19">
        <v>0.05</v>
      </c>
      <c r="L126" s="19">
        <v>0.4</v>
      </c>
      <c r="M126" s="20">
        <f>H126*(1+I126+J126+K126+L126)</f>
        <v>12856.800000000003</v>
      </c>
      <c r="N126" s="266">
        <f>ROUND(M126,2)</f>
        <v>12856.8</v>
      </c>
      <c r="O126" s="19">
        <v>1</v>
      </c>
      <c r="P126" s="269">
        <f>N126*O126</f>
        <v>12856.8</v>
      </c>
      <c r="Q126" s="22">
        <f>P126*G126</f>
        <v>0</v>
      </c>
      <c r="S126" s="5"/>
      <c r="T126" s="5"/>
      <c r="U126" s="6"/>
      <c r="V126" s="5"/>
      <c r="W126" s="5"/>
      <c r="X126" s="5"/>
      <c r="Y126" s="5"/>
      <c r="Z126" s="5"/>
      <c r="AA126" s="5"/>
      <c r="AB126" s="5"/>
      <c r="AC126" s="6"/>
      <c r="AD126" s="9"/>
    </row>
    <row r="127" spans="1:30" s="31" customFormat="1" ht="17.25" hidden="1" customHeight="1" thickBot="1" x14ac:dyDescent="0.25">
      <c r="A127" s="271" t="s">
        <v>286</v>
      </c>
      <c r="B127" s="295"/>
      <c r="C127" s="293"/>
      <c r="D127" s="272"/>
      <c r="E127" s="272"/>
      <c r="F127" s="272"/>
      <c r="G127" s="273">
        <f>SUM(G123:G126)</f>
        <v>1.1599999999999999</v>
      </c>
      <c r="H127" s="272"/>
      <c r="I127" s="272"/>
      <c r="J127" s="272"/>
      <c r="K127" s="272"/>
      <c r="L127" s="272"/>
      <c r="M127" s="273"/>
      <c r="N127" s="291"/>
      <c r="O127" s="272"/>
      <c r="P127" s="274"/>
      <c r="Q127" s="273">
        <f>SUM(Q123:Q126)</f>
        <v>15802.175999999999</v>
      </c>
      <c r="S127" s="8"/>
      <c r="T127" s="8"/>
      <c r="U127" s="7"/>
      <c r="V127" s="8"/>
      <c r="W127" s="8"/>
      <c r="X127" s="8"/>
      <c r="Y127" s="8"/>
      <c r="Z127" s="8"/>
      <c r="AA127" s="8"/>
      <c r="AB127" s="8"/>
      <c r="AC127" s="7"/>
      <c r="AD127" s="30"/>
    </row>
    <row r="128" spans="1:30" hidden="1" x14ac:dyDescent="0.2"/>
    <row r="129" spans="1:17" hidden="1" x14ac:dyDescent="0.2"/>
    <row r="130" spans="1:17" ht="0.75" customHeight="1" x14ac:dyDescent="0.2"/>
    <row r="131" spans="1:17" ht="9" hidden="1" customHeight="1" x14ac:dyDescent="0.2">
      <c r="Q131" s="3">
        <f>Q127/G127</f>
        <v>13622.565517241379</v>
      </c>
    </row>
    <row r="132" spans="1:17" hidden="1" x14ac:dyDescent="0.2"/>
    <row r="133" spans="1:17" hidden="1" x14ac:dyDescent="0.2">
      <c r="Q133" s="3">
        <f>(9890.1+10489.5)/2</f>
        <v>10189.799999999999</v>
      </c>
    </row>
    <row r="134" spans="1:17" hidden="1" x14ac:dyDescent="0.2"/>
    <row r="135" spans="1:17" hidden="1" x14ac:dyDescent="0.2">
      <c r="A135" s="5">
        <v>2017</v>
      </c>
      <c r="B135" s="234"/>
      <c r="C135" s="302"/>
      <c r="D135" s="5"/>
      <c r="E135" s="5"/>
      <c r="F135" s="5"/>
      <c r="G135" s="9"/>
      <c r="H135" s="5"/>
      <c r="I135" s="5"/>
      <c r="J135" s="5"/>
      <c r="K135" s="5"/>
      <c r="L135" s="5"/>
      <c r="M135" s="10"/>
      <c r="N135" s="282"/>
      <c r="O135" s="5"/>
      <c r="P135" s="282"/>
      <c r="Q135" s="9"/>
    </row>
    <row r="136" spans="1:17" hidden="1" x14ac:dyDescent="0.2">
      <c r="A136" s="49" t="s">
        <v>245</v>
      </c>
      <c r="B136" s="49" t="s">
        <v>13</v>
      </c>
      <c r="C136" s="275">
        <v>38158</v>
      </c>
      <c r="D136" s="49" t="s">
        <v>15</v>
      </c>
      <c r="E136" s="49">
        <v>0</v>
      </c>
      <c r="F136" s="49"/>
      <c r="G136" s="49">
        <v>0.25</v>
      </c>
      <c r="H136" s="49">
        <v>7792</v>
      </c>
      <c r="I136" s="49">
        <v>0.1</v>
      </c>
      <c r="J136" s="49">
        <v>0.3</v>
      </c>
      <c r="K136" s="49">
        <v>0.1</v>
      </c>
      <c r="L136" s="49"/>
      <c r="M136" s="25">
        <f>H136*(1+I136+J136+K136+L136)</f>
        <v>11688.000000000002</v>
      </c>
      <c r="N136" s="266">
        <f>ROUND(M136,2)</f>
        <v>11688</v>
      </c>
      <c r="O136" s="23">
        <v>1</v>
      </c>
      <c r="P136" s="276">
        <f>N136*O136</f>
        <v>11688</v>
      </c>
      <c r="Q136" s="26">
        <f>P136*G136</f>
        <v>2922</v>
      </c>
    </row>
    <row r="137" spans="1:17" hidden="1" x14ac:dyDescent="0.2">
      <c r="A137" s="12" t="s">
        <v>262</v>
      </c>
      <c r="B137" s="12" t="s">
        <v>13</v>
      </c>
      <c r="C137" s="277">
        <v>43320</v>
      </c>
      <c r="D137" s="12" t="s">
        <v>15</v>
      </c>
      <c r="E137" s="12"/>
      <c r="F137" s="12"/>
      <c r="G137" s="12">
        <v>0.5</v>
      </c>
      <c r="H137" s="12">
        <v>7792</v>
      </c>
      <c r="I137" s="12">
        <v>0</v>
      </c>
      <c r="J137" s="12">
        <v>0.3</v>
      </c>
      <c r="K137" s="12">
        <v>0.1</v>
      </c>
      <c r="L137" s="12"/>
      <c r="M137" s="278">
        <f>H137*(1+I137+J137+K137+L137)</f>
        <v>10908.800000000001</v>
      </c>
      <c r="N137" s="266">
        <f>ROUND(M137,2)</f>
        <v>10908.8</v>
      </c>
      <c r="O137" s="14">
        <v>1</v>
      </c>
      <c r="P137" s="266">
        <f>N137*O137</f>
        <v>10908.8</v>
      </c>
      <c r="Q137" s="17">
        <f>P137*G137</f>
        <v>5454.4</v>
      </c>
    </row>
    <row r="138" spans="1:17" hidden="1" x14ac:dyDescent="0.2">
      <c r="A138" s="12" t="s">
        <v>257</v>
      </c>
      <c r="B138" s="12" t="s">
        <v>13</v>
      </c>
      <c r="C138" s="277">
        <v>46182</v>
      </c>
      <c r="D138" s="12" t="s">
        <v>15</v>
      </c>
      <c r="E138" s="12"/>
      <c r="F138" s="12"/>
      <c r="G138" s="12">
        <v>1</v>
      </c>
      <c r="H138" s="12">
        <v>7792</v>
      </c>
      <c r="I138" s="12">
        <v>0.1</v>
      </c>
      <c r="J138" s="12">
        <v>0.1</v>
      </c>
      <c r="K138" s="12">
        <v>0.1</v>
      </c>
      <c r="L138" s="12"/>
      <c r="M138" s="279">
        <f>H138*(1+I138+J138+K138+L138)</f>
        <v>10129.600000000002</v>
      </c>
      <c r="N138" s="266">
        <f>ROUND(M138,2)</f>
        <v>10129.6</v>
      </c>
      <c r="O138" s="21">
        <v>1</v>
      </c>
      <c r="P138" s="266">
        <f>N138*O138</f>
        <v>10129.6</v>
      </c>
      <c r="Q138" s="17">
        <f>P138*G138</f>
        <v>10129.6</v>
      </c>
    </row>
    <row r="139" spans="1:17" hidden="1" x14ac:dyDescent="0.2">
      <c r="A139" s="12" t="s">
        <v>236</v>
      </c>
      <c r="B139" s="12" t="s">
        <v>13</v>
      </c>
      <c r="C139" s="277" t="s">
        <v>256</v>
      </c>
      <c r="D139" s="12" t="s">
        <v>15</v>
      </c>
      <c r="E139" s="12" t="s">
        <v>17</v>
      </c>
      <c r="F139" s="12"/>
      <c r="G139" s="12">
        <v>0.2</v>
      </c>
      <c r="H139" s="12">
        <v>7792</v>
      </c>
      <c r="I139" s="12">
        <v>0.1</v>
      </c>
      <c r="J139" s="12">
        <v>0.3</v>
      </c>
      <c r="K139" s="12">
        <v>0.1</v>
      </c>
      <c r="L139" s="12">
        <v>0.4</v>
      </c>
      <c r="M139" s="278">
        <f>H139*(1+I139+J139+K139+L139)</f>
        <v>14804.800000000003</v>
      </c>
      <c r="N139" s="266">
        <f>ROUND(M139,2)</f>
        <v>14804.8</v>
      </c>
      <c r="O139" s="21">
        <v>1</v>
      </c>
      <c r="P139" s="266">
        <f>N139*O139</f>
        <v>14804.8</v>
      </c>
      <c r="Q139" s="17">
        <f>P139*G139</f>
        <v>2960.96</v>
      </c>
    </row>
    <row r="140" spans="1:17" hidden="1" x14ac:dyDescent="0.2">
      <c r="A140" s="61" t="s">
        <v>32</v>
      </c>
      <c r="B140" s="281"/>
      <c r="C140" s="309" t="s">
        <v>39</v>
      </c>
      <c r="D140" s="281" t="s">
        <v>15</v>
      </c>
      <c r="E140" s="281"/>
      <c r="F140" s="281"/>
      <c r="G140" s="281"/>
      <c r="H140" s="281">
        <v>7792</v>
      </c>
      <c r="I140" s="281">
        <v>0.1</v>
      </c>
      <c r="J140" s="281">
        <v>0.2</v>
      </c>
      <c r="K140" s="281">
        <v>0.1</v>
      </c>
      <c r="L140" s="281"/>
      <c r="M140" s="20">
        <f>H140*(1+I140+J140+K140+L140)</f>
        <v>10908.800000000001</v>
      </c>
      <c r="N140" s="282">
        <v>8391.6</v>
      </c>
      <c r="O140" s="6">
        <v>1</v>
      </c>
      <c r="P140" s="282">
        <v>8391.6</v>
      </c>
      <c r="Q140" s="10"/>
    </row>
    <row r="141" spans="1:17" ht="13.5" hidden="1" thickBot="1" x14ac:dyDescent="0.25">
      <c r="A141" s="405" t="s">
        <v>283</v>
      </c>
      <c r="B141" s="406"/>
      <c r="C141" s="407"/>
      <c r="D141" s="42"/>
      <c r="E141" s="42"/>
      <c r="F141" s="42"/>
      <c r="G141" s="283">
        <f>SUM(G136:G139)</f>
        <v>1.95</v>
      </c>
      <c r="H141" s="42"/>
      <c r="I141" s="42"/>
      <c r="J141" s="42"/>
      <c r="K141" s="42"/>
      <c r="L141" s="42"/>
      <c r="M141" s="283"/>
      <c r="N141" s="284"/>
      <c r="O141" s="272"/>
      <c r="P141" s="274">
        <f>N141*O141</f>
        <v>0</v>
      </c>
      <c r="Q141" s="273">
        <f>SUM(Q136:Q139)</f>
        <v>21466.959999999999</v>
      </c>
    </row>
    <row r="142" spans="1:17" hidden="1" x14ac:dyDescent="0.2">
      <c r="A142" s="5"/>
      <c r="B142" s="5"/>
      <c r="C142" s="302"/>
      <c r="D142" s="5"/>
      <c r="E142" s="5"/>
      <c r="F142" s="5"/>
      <c r="G142" s="5"/>
      <c r="H142" s="5"/>
      <c r="I142" s="5"/>
      <c r="J142" s="5"/>
      <c r="K142" s="5"/>
      <c r="L142" s="5"/>
      <c r="M142" s="10"/>
      <c r="N142" s="282"/>
      <c r="O142" s="6"/>
      <c r="P142" s="282"/>
      <c r="Q142" s="9"/>
    </row>
    <row r="143" spans="1:17" hidden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idden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3">
        <f>Q141/G141</f>
        <v>11008.697435897435</v>
      </c>
    </row>
    <row r="145" spans="1:17" hidden="1" x14ac:dyDescent="0.2">
      <c r="A145" s="5">
        <v>2017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idden="1" x14ac:dyDescent="0.2">
      <c r="A146" s="12" t="s">
        <v>258</v>
      </c>
      <c r="B146" s="28" t="s">
        <v>13</v>
      </c>
      <c r="C146" s="277">
        <v>37147</v>
      </c>
      <c r="D146" s="12" t="s">
        <v>31</v>
      </c>
      <c r="E146" s="12" t="s">
        <v>17</v>
      </c>
      <c r="F146" s="12"/>
      <c r="G146" s="12">
        <v>0.5</v>
      </c>
      <c r="H146" s="12">
        <v>7792</v>
      </c>
      <c r="I146" s="12">
        <v>0.1</v>
      </c>
      <c r="J146" s="12">
        <v>0.2</v>
      </c>
      <c r="K146" s="12">
        <v>0.05</v>
      </c>
      <c r="L146" s="12">
        <v>0.4</v>
      </c>
      <c r="M146" s="310">
        <f>H146*(1+I146+J146+K146+L146)</f>
        <v>13636</v>
      </c>
      <c r="N146" s="266">
        <f>ROUND(M146,2)</f>
        <v>13636</v>
      </c>
      <c r="O146" s="23">
        <v>1</v>
      </c>
      <c r="P146" s="276">
        <f>N146*O146</f>
        <v>13636</v>
      </c>
      <c r="Q146" s="26">
        <f>P146*G146</f>
        <v>6818</v>
      </c>
    </row>
    <row r="147" spans="1:17" hidden="1" x14ac:dyDescent="0.2">
      <c r="A147" s="24" t="s">
        <v>241</v>
      </c>
      <c r="B147" s="27" t="s">
        <v>13</v>
      </c>
      <c r="C147" s="292" t="s">
        <v>248</v>
      </c>
      <c r="D147" s="24" t="s">
        <v>31</v>
      </c>
      <c r="E147" s="24" t="s">
        <v>17</v>
      </c>
      <c r="F147" s="24"/>
      <c r="G147" s="24">
        <v>1</v>
      </c>
      <c r="H147" s="24">
        <v>7792</v>
      </c>
      <c r="I147" s="24">
        <v>0.1</v>
      </c>
      <c r="J147" s="24">
        <v>0.1</v>
      </c>
      <c r="K147" s="24">
        <v>0.05</v>
      </c>
      <c r="L147" s="24">
        <v>0.4</v>
      </c>
      <c r="M147" s="16">
        <f>H147*(1+I147+J147+K147+L147)</f>
        <v>12856.800000000003</v>
      </c>
      <c r="N147" s="266">
        <f>ROUND(M147,2)</f>
        <v>12856.8</v>
      </c>
      <c r="O147" s="14">
        <v>1</v>
      </c>
      <c r="P147" s="266">
        <f>N147*O147</f>
        <v>12856.8</v>
      </c>
      <c r="Q147" s="17">
        <f>P147*G147</f>
        <v>12856.8</v>
      </c>
    </row>
    <row r="148" spans="1:17" hidden="1" x14ac:dyDescent="0.2">
      <c r="A148" s="15" t="s">
        <v>234</v>
      </c>
      <c r="B148" s="18" t="s">
        <v>13</v>
      </c>
      <c r="C148" s="298">
        <v>37885</v>
      </c>
      <c r="D148" s="15" t="s">
        <v>34</v>
      </c>
      <c r="E148" s="15" t="s">
        <v>17</v>
      </c>
      <c r="F148" s="15"/>
      <c r="G148" s="15">
        <v>0.4</v>
      </c>
      <c r="H148" s="15">
        <v>7792</v>
      </c>
      <c r="I148" s="15">
        <v>0.1</v>
      </c>
      <c r="J148" s="15">
        <v>0.3</v>
      </c>
      <c r="K148" s="15">
        <v>0.05</v>
      </c>
      <c r="L148" s="15">
        <v>0.4</v>
      </c>
      <c r="M148" s="16">
        <f>H148*(1+I148+J148+K148+L148)</f>
        <v>14415.2</v>
      </c>
      <c r="N148" s="266">
        <f>ROUND(M148,2)</f>
        <v>14415.2</v>
      </c>
      <c r="O148" s="14">
        <v>1</v>
      </c>
      <c r="P148" s="266">
        <f>N148*O148</f>
        <v>14415.2</v>
      </c>
      <c r="Q148" s="17">
        <f>P148*G148</f>
        <v>5766.0800000000008</v>
      </c>
    </row>
    <row r="149" spans="1:17" hidden="1" x14ac:dyDescent="0.2">
      <c r="A149" s="21" t="s">
        <v>32</v>
      </c>
      <c r="B149" s="267" t="s">
        <v>13</v>
      </c>
      <c r="C149" s="308" t="s">
        <v>260</v>
      </c>
      <c r="D149" s="19" t="s">
        <v>252</v>
      </c>
      <c r="E149" s="19" t="s">
        <v>17</v>
      </c>
      <c r="F149" s="19"/>
      <c r="G149" s="19"/>
      <c r="H149" s="19">
        <v>7792</v>
      </c>
      <c r="I149" s="19">
        <v>0.1</v>
      </c>
      <c r="J149" s="19">
        <v>0.1</v>
      </c>
      <c r="K149" s="19">
        <v>0.05</v>
      </c>
      <c r="L149" s="19">
        <v>0.4</v>
      </c>
      <c r="M149" s="20">
        <f>H149*(1+I149+J149+K149+L149)</f>
        <v>12856.800000000003</v>
      </c>
      <c r="N149" s="269">
        <f>ROUND(M149,2)</f>
        <v>12856.8</v>
      </c>
      <c r="O149" s="21">
        <v>1</v>
      </c>
      <c r="P149" s="269">
        <f>N149*O149</f>
        <v>12856.8</v>
      </c>
      <c r="Q149" s="22">
        <f>P149*G149</f>
        <v>0</v>
      </c>
    </row>
    <row r="150" spans="1:17" ht="13.5" hidden="1" thickBot="1" x14ac:dyDescent="0.25">
      <c r="A150" s="271" t="s">
        <v>285</v>
      </c>
      <c r="B150" s="272"/>
      <c r="C150" s="293"/>
      <c r="D150" s="272"/>
      <c r="E150" s="272"/>
      <c r="F150" s="272"/>
      <c r="G150" s="273">
        <f>SUM(G146:G149)</f>
        <v>1.9</v>
      </c>
      <c r="H150" s="272"/>
      <c r="I150" s="272"/>
      <c r="J150" s="272"/>
      <c r="K150" s="272"/>
      <c r="L150" s="272"/>
      <c r="M150" s="273"/>
      <c r="N150" s="291"/>
      <c r="O150" s="272"/>
      <c r="P150" s="274">
        <f>N150*O150</f>
        <v>0</v>
      </c>
      <c r="Q150" s="273">
        <f>SUM(Q146:Q149)</f>
        <v>25440.880000000001</v>
      </c>
    </row>
    <row r="151" spans="1:17" hidden="1" x14ac:dyDescent="0.2"/>
    <row r="152" spans="1:17" hidden="1" x14ac:dyDescent="0.2"/>
    <row r="153" spans="1:17" ht="10.5" hidden="1" customHeight="1" x14ac:dyDescent="0.2"/>
    <row r="154" spans="1:17" ht="12" hidden="1" customHeight="1" x14ac:dyDescent="0.2"/>
    <row r="155" spans="1:17" ht="12" customHeight="1" x14ac:dyDescent="0.2"/>
    <row r="156" spans="1:17" ht="12" customHeight="1" x14ac:dyDescent="0.2"/>
    <row r="158" spans="1:17" x14ac:dyDescent="0.2">
      <c r="D158" s="3" t="s">
        <v>281</v>
      </c>
    </row>
    <row r="159" spans="1:17" ht="15.75" x14ac:dyDescent="0.25">
      <c r="A159" s="95" t="s">
        <v>262</v>
      </c>
      <c r="B159" s="95" t="s">
        <v>13</v>
      </c>
      <c r="C159" s="202">
        <v>43199</v>
      </c>
      <c r="D159" s="95" t="s">
        <v>15</v>
      </c>
      <c r="E159" s="95"/>
      <c r="F159" s="95"/>
      <c r="G159" s="95">
        <v>1</v>
      </c>
      <c r="H159" s="95">
        <v>7792</v>
      </c>
      <c r="I159" s="95">
        <v>0.1</v>
      </c>
      <c r="J159" s="95">
        <v>0.1</v>
      </c>
      <c r="K159" s="95">
        <v>0.1</v>
      </c>
      <c r="L159" s="95"/>
      <c r="M159" s="89">
        <f>H159*(1+I159+J159+K159+L159)</f>
        <v>10129.600000000002</v>
      </c>
      <c r="N159" s="75">
        <f>ROUND(M159,2)</f>
        <v>10129.6</v>
      </c>
      <c r="O159" s="87">
        <v>1</v>
      </c>
      <c r="P159" s="90">
        <f t="shared" ref="P159:P164" si="25">N159*O159</f>
        <v>10129.6</v>
      </c>
      <c r="Q159" s="91">
        <f>P159*G159</f>
        <v>10129.6</v>
      </c>
    </row>
    <row r="160" spans="1:17" ht="15.75" x14ac:dyDescent="0.25">
      <c r="A160" s="243" t="s">
        <v>257</v>
      </c>
      <c r="B160" s="243" t="s">
        <v>13</v>
      </c>
      <c r="C160" s="244">
        <v>46183</v>
      </c>
      <c r="D160" s="243" t="s">
        <v>15</v>
      </c>
      <c r="E160" s="243"/>
      <c r="F160" s="243"/>
      <c r="G160" s="243">
        <v>0.5</v>
      </c>
      <c r="H160" s="243">
        <v>7792</v>
      </c>
      <c r="I160" s="243">
        <v>0.1</v>
      </c>
      <c r="J160" s="243">
        <v>0.2</v>
      </c>
      <c r="K160" s="243">
        <v>0.1</v>
      </c>
      <c r="L160" s="243"/>
      <c r="M160" s="245">
        <f>H160*(1+I160+J160+K160+L160)</f>
        <v>10908.800000000001</v>
      </c>
      <c r="N160" s="75">
        <f>ROUND(M160,2)</f>
        <v>10908.8</v>
      </c>
      <c r="O160" s="81">
        <v>1</v>
      </c>
      <c r="P160" s="80">
        <f t="shared" si="25"/>
        <v>10908.8</v>
      </c>
      <c r="Q160" s="76">
        <f>P160*G160</f>
        <v>5454.4</v>
      </c>
    </row>
    <row r="161" spans="1:17" ht="15.75" x14ac:dyDescent="0.25">
      <c r="A161" s="243" t="s">
        <v>236</v>
      </c>
      <c r="B161" s="243" t="s">
        <v>13</v>
      </c>
      <c r="C161" s="244" t="s">
        <v>275</v>
      </c>
      <c r="D161" s="243" t="s">
        <v>15</v>
      </c>
      <c r="E161" s="243" t="s">
        <v>17</v>
      </c>
      <c r="F161" s="243"/>
      <c r="G161" s="243">
        <v>1</v>
      </c>
      <c r="H161" s="243">
        <v>7792</v>
      </c>
      <c r="I161" s="243">
        <v>0.1</v>
      </c>
      <c r="J161" s="243">
        <v>0.3</v>
      </c>
      <c r="K161" s="243">
        <v>0.1</v>
      </c>
      <c r="L161" s="243">
        <v>0.4</v>
      </c>
      <c r="M161" s="245">
        <f>H161*(1+I161+J161+K161+L161)</f>
        <v>14804.800000000003</v>
      </c>
      <c r="N161" s="75">
        <f>ROUND(M161,2)</f>
        <v>14804.8</v>
      </c>
      <c r="O161" s="81">
        <v>1</v>
      </c>
      <c r="P161" s="75">
        <f t="shared" si="25"/>
        <v>14804.8</v>
      </c>
      <c r="Q161" s="76">
        <f>P161*G161</f>
        <v>14804.8</v>
      </c>
    </row>
    <row r="162" spans="1:17" ht="15.75" x14ac:dyDescent="0.25">
      <c r="A162" s="243" t="s">
        <v>255</v>
      </c>
      <c r="B162" s="243" t="s">
        <v>13</v>
      </c>
      <c r="C162" s="244">
        <v>42598</v>
      </c>
      <c r="D162" s="243" t="s">
        <v>15</v>
      </c>
      <c r="E162" s="243"/>
      <c r="F162" s="243"/>
      <c r="G162" s="243">
        <v>0.5</v>
      </c>
      <c r="H162" s="243">
        <v>7792</v>
      </c>
      <c r="I162" s="243">
        <v>0.1</v>
      </c>
      <c r="J162" s="243">
        <v>0.3</v>
      </c>
      <c r="K162" s="243">
        <v>0.1</v>
      </c>
      <c r="L162" s="243"/>
      <c r="M162" s="245">
        <f>H162*(1+I162+J162+K162+L162)</f>
        <v>11688.000000000002</v>
      </c>
      <c r="N162" s="75">
        <f>ROUND(M162,2)</f>
        <v>11688</v>
      </c>
      <c r="O162" s="81">
        <v>1</v>
      </c>
      <c r="P162" s="75">
        <f t="shared" si="25"/>
        <v>11688</v>
      </c>
      <c r="Q162" s="76">
        <f>P162*G162</f>
        <v>5844</v>
      </c>
    </row>
    <row r="163" spans="1:17" ht="16.5" thickBot="1" x14ac:dyDescent="0.3">
      <c r="A163" s="250" t="s">
        <v>32</v>
      </c>
      <c r="B163" s="250" t="s">
        <v>13</v>
      </c>
      <c r="C163" s="256" t="s">
        <v>254</v>
      </c>
      <c r="D163" s="250" t="s">
        <v>15</v>
      </c>
      <c r="E163" s="251" t="s">
        <v>14</v>
      </c>
      <c r="F163" s="251"/>
      <c r="G163" s="250"/>
      <c r="H163" s="250">
        <v>7792</v>
      </c>
      <c r="I163" s="250">
        <v>0.1</v>
      </c>
      <c r="J163" s="250">
        <v>0.1</v>
      </c>
      <c r="K163" s="250">
        <v>0.1</v>
      </c>
      <c r="L163" s="251">
        <v>0.2</v>
      </c>
      <c r="M163" s="245">
        <f>H163*(1+I163+J163+K163+L163)</f>
        <v>11688.000000000002</v>
      </c>
      <c r="N163" s="75">
        <f>ROUND(M163,2)</f>
        <v>11688</v>
      </c>
      <c r="O163" s="239">
        <v>1</v>
      </c>
      <c r="P163" s="238">
        <f t="shared" si="25"/>
        <v>11688</v>
      </c>
      <c r="Q163" s="76">
        <f>P163*G163</f>
        <v>0</v>
      </c>
    </row>
    <row r="164" spans="1:17" ht="16.5" thickBot="1" x14ac:dyDescent="0.3">
      <c r="A164" s="392" t="s">
        <v>184</v>
      </c>
      <c r="B164" s="393"/>
      <c r="C164" s="393"/>
      <c r="D164" s="247"/>
      <c r="E164" s="247"/>
      <c r="F164" s="247"/>
      <c r="G164" s="246">
        <f>SUM(G159:G163)</f>
        <v>3</v>
      </c>
      <c r="H164" s="247"/>
      <c r="I164" s="247"/>
      <c r="J164" s="247"/>
      <c r="K164" s="247"/>
      <c r="L164" s="247"/>
      <c r="M164" s="246"/>
      <c r="N164" s="249"/>
      <c r="O164" s="84"/>
      <c r="P164" s="86">
        <f t="shared" si="25"/>
        <v>0</v>
      </c>
      <c r="Q164" s="85">
        <f>SUM(Q159:Q163)</f>
        <v>36232.800000000003</v>
      </c>
    </row>
    <row r="165" spans="1:17" ht="15.75" x14ac:dyDescent="0.25">
      <c r="A165" s="252"/>
      <c r="B165" s="253"/>
      <c r="C165" s="254"/>
      <c r="D165" s="253"/>
      <c r="E165" s="253"/>
      <c r="F165" s="253"/>
      <c r="G165" s="253"/>
      <c r="H165" s="253"/>
      <c r="I165" s="253"/>
      <c r="J165" s="253"/>
      <c r="K165" s="253"/>
      <c r="L165" s="253"/>
      <c r="M165" s="255"/>
      <c r="N165" s="80"/>
      <c r="O165" s="81"/>
      <c r="P165" s="80"/>
      <c r="Q165" s="3">
        <f>Q164/G164</f>
        <v>12077.6</v>
      </c>
    </row>
    <row r="166" spans="1:17" ht="15.75" x14ac:dyDescent="0.25">
      <c r="A166" s="252"/>
      <c r="B166" s="253"/>
      <c r="C166" s="254"/>
      <c r="D166" s="253"/>
      <c r="E166" s="253"/>
      <c r="F166" s="253"/>
      <c r="G166" s="253"/>
      <c r="H166" s="253"/>
      <c r="I166" s="253"/>
      <c r="J166" s="253"/>
      <c r="K166" s="253"/>
      <c r="L166" s="253"/>
      <c r="M166" s="255"/>
      <c r="N166" s="80"/>
      <c r="O166" s="81"/>
      <c r="P166" s="80"/>
      <c r="Q166" s="82"/>
    </row>
    <row r="167" spans="1:17" ht="15.75" x14ac:dyDescent="0.25">
      <c r="A167" s="243" t="s">
        <v>234</v>
      </c>
      <c r="B167" s="248" t="s">
        <v>13</v>
      </c>
      <c r="C167" s="244">
        <v>37886</v>
      </c>
      <c r="D167" s="243" t="s">
        <v>34</v>
      </c>
      <c r="E167" s="243" t="s">
        <v>17</v>
      </c>
      <c r="F167" s="243"/>
      <c r="G167" s="243">
        <v>0.4</v>
      </c>
      <c r="H167" s="243">
        <v>7792</v>
      </c>
      <c r="I167" s="243">
        <v>0.1</v>
      </c>
      <c r="J167" s="243">
        <v>0.3</v>
      </c>
      <c r="K167" s="243">
        <v>0.05</v>
      </c>
      <c r="L167" s="243">
        <v>0.4</v>
      </c>
      <c r="M167" s="237">
        <f>H167*(1+I167+J167+K167+L167)</f>
        <v>14415.2</v>
      </c>
      <c r="N167" s="238">
        <f>ROUND(M167,2)</f>
        <v>14415.2</v>
      </c>
      <c r="O167" s="239">
        <v>1</v>
      </c>
      <c r="P167" s="238">
        <f>N167*O167</f>
        <v>14415.2</v>
      </c>
      <c r="Q167" s="236">
        <f>P167*G167</f>
        <v>5766.0800000000008</v>
      </c>
    </row>
    <row r="168" spans="1:17" ht="15.75" x14ac:dyDescent="0.25">
      <c r="A168" s="88" t="s">
        <v>261</v>
      </c>
      <c r="B168" s="93" t="s">
        <v>13</v>
      </c>
      <c r="C168" s="201" t="s">
        <v>272</v>
      </c>
      <c r="D168" s="88" t="s">
        <v>34</v>
      </c>
      <c r="E168" s="88" t="s">
        <v>14</v>
      </c>
      <c r="F168" s="88"/>
      <c r="G168" s="88">
        <v>1</v>
      </c>
      <c r="H168" s="88">
        <v>7792</v>
      </c>
      <c r="I168" s="88">
        <v>0.1</v>
      </c>
      <c r="J168" s="88">
        <v>0.1</v>
      </c>
      <c r="K168" s="88">
        <v>0.05</v>
      </c>
      <c r="L168" s="88">
        <v>0.2</v>
      </c>
      <c r="M168" s="74">
        <f>H168*(1+I168+J168+K168+L168)</f>
        <v>11298.400000000001</v>
      </c>
      <c r="N168" s="75">
        <f>ROUND(M168,2)</f>
        <v>11298.4</v>
      </c>
      <c r="O168" s="73">
        <v>1</v>
      </c>
      <c r="P168" s="75">
        <f>N168*O168</f>
        <v>11298.4</v>
      </c>
      <c r="Q168" s="76">
        <f>P168*G168</f>
        <v>11298.4</v>
      </c>
    </row>
    <row r="169" spans="1:17" ht="15.75" x14ac:dyDescent="0.25">
      <c r="A169" s="88" t="s">
        <v>263</v>
      </c>
      <c r="B169" s="93" t="s">
        <v>13</v>
      </c>
      <c r="C169" s="201">
        <v>44448</v>
      </c>
      <c r="D169" s="88" t="s">
        <v>264</v>
      </c>
      <c r="E169" s="88"/>
      <c r="F169" s="88"/>
      <c r="G169" s="88">
        <v>0.4</v>
      </c>
      <c r="H169" s="88">
        <v>7792</v>
      </c>
      <c r="I169" s="88">
        <v>0.1</v>
      </c>
      <c r="J169" s="88">
        <v>0.1</v>
      </c>
      <c r="K169" s="88">
        <v>0.05</v>
      </c>
      <c r="L169" s="88"/>
      <c r="M169" s="74">
        <f>H169*(1+I169+J169+K169+L169)</f>
        <v>9740.0000000000018</v>
      </c>
      <c r="N169" s="75">
        <f>ROUND(M169,2)</f>
        <v>9740</v>
      </c>
      <c r="O169" s="73">
        <v>1</v>
      </c>
      <c r="P169" s="75">
        <f>N169*O169</f>
        <v>9740</v>
      </c>
      <c r="Q169" s="76">
        <f>P169*G169</f>
        <v>3896</v>
      </c>
    </row>
    <row r="170" spans="1:17" ht="16.5" thickBot="1" x14ac:dyDescent="0.3">
      <c r="A170" s="81" t="s">
        <v>32</v>
      </c>
      <c r="B170" s="78" t="s">
        <v>13</v>
      </c>
      <c r="C170" s="96" t="s">
        <v>260</v>
      </c>
      <c r="D170" s="77" t="s">
        <v>252</v>
      </c>
      <c r="E170" s="77" t="s">
        <v>17</v>
      </c>
      <c r="F170" s="77"/>
      <c r="G170" s="77"/>
      <c r="H170" s="77">
        <v>7792</v>
      </c>
      <c r="I170" s="77">
        <v>0.1</v>
      </c>
      <c r="J170" s="77">
        <v>0.1</v>
      </c>
      <c r="K170" s="77">
        <v>0.05</v>
      </c>
      <c r="L170" s="77">
        <v>0.4</v>
      </c>
      <c r="M170" s="79">
        <f>H170*(1+I170+J170+K170+L170)</f>
        <v>12856.800000000003</v>
      </c>
      <c r="N170" s="80">
        <f>ROUND(M170,2)</f>
        <v>12856.8</v>
      </c>
      <c r="O170" s="81">
        <v>1</v>
      </c>
      <c r="P170" s="80">
        <f>N170*O170</f>
        <v>12856.8</v>
      </c>
      <c r="Q170" s="82">
        <f>P170*G170</f>
        <v>0</v>
      </c>
    </row>
    <row r="171" spans="1:17" ht="16.5" thickBot="1" x14ac:dyDescent="0.3">
      <c r="A171" s="83" t="s">
        <v>185</v>
      </c>
      <c r="B171" s="84"/>
      <c r="C171" s="94"/>
      <c r="D171" s="84"/>
      <c r="E171" s="84"/>
      <c r="F171" s="84"/>
      <c r="G171" s="85">
        <f>SUM(G167:G170)</f>
        <v>1.7999999999999998</v>
      </c>
      <c r="H171" s="84"/>
      <c r="I171" s="84"/>
      <c r="J171" s="84"/>
      <c r="K171" s="84"/>
      <c r="L171" s="84"/>
      <c r="M171" s="85"/>
      <c r="N171" s="92"/>
      <c r="O171" s="84"/>
      <c r="P171" s="86">
        <f>N171*O171</f>
        <v>0</v>
      </c>
      <c r="Q171" s="85">
        <f>SUM(Q167:Q170)</f>
        <v>20960.48</v>
      </c>
    </row>
    <row r="172" spans="1:17" ht="15.75" x14ac:dyDescent="0.25">
      <c r="A172" s="258"/>
      <c r="B172" s="262"/>
      <c r="C172" s="263"/>
      <c r="D172" s="262"/>
      <c r="E172" s="262"/>
      <c r="F172" s="262"/>
      <c r="G172" s="257"/>
      <c r="H172" s="262"/>
      <c r="I172" s="262"/>
      <c r="J172" s="262"/>
      <c r="K172" s="262"/>
      <c r="L172" s="262"/>
      <c r="M172" s="257"/>
      <c r="N172" s="264"/>
      <c r="O172" s="262"/>
      <c r="P172" s="238"/>
      <c r="Q172" s="3">
        <f>Q171/G171</f>
        <v>11644.711111111112</v>
      </c>
    </row>
    <row r="173" spans="1:17" ht="15.75" x14ac:dyDescent="0.25">
      <c r="A173" s="258"/>
      <c r="B173" s="262"/>
      <c r="C173" s="263"/>
      <c r="D173" s="262"/>
      <c r="E173" s="262"/>
      <c r="F173" s="262"/>
      <c r="G173" s="257"/>
      <c r="H173" s="262"/>
      <c r="I173" s="262"/>
      <c r="J173" s="262"/>
      <c r="K173" s="262"/>
      <c r="L173" s="262"/>
      <c r="M173" s="257"/>
      <c r="N173" s="264"/>
      <c r="O173" s="262"/>
      <c r="P173" s="238"/>
      <c r="Q173" s="3">
        <v>11298</v>
      </c>
    </row>
    <row r="174" spans="1:17" ht="15.75" x14ac:dyDescent="0.25">
      <c r="A174" s="258"/>
      <c r="B174" s="262"/>
      <c r="C174" s="263"/>
      <c r="D174" s="262"/>
      <c r="E174" s="262"/>
      <c r="F174" s="262"/>
      <c r="G174" s="257"/>
      <c r="H174" s="262"/>
      <c r="I174" s="262"/>
      <c r="J174" s="262"/>
      <c r="K174" s="262"/>
      <c r="L174" s="262"/>
      <c r="M174" s="257"/>
      <c r="N174" s="264"/>
      <c r="O174" s="262"/>
      <c r="P174" s="238"/>
      <c r="Q174" s="257"/>
    </row>
    <row r="198" spans="4:4" ht="15.75" x14ac:dyDescent="0.25">
      <c r="D198" s="259"/>
    </row>
  </sheetData>
  <mergeCells count="10">
    <mergeCell ref="A164:C164"/>
    <mergeCell ref="A26:C26"/>
    <mergeCell ref="K1:L1"/>
    <mergeCell ref="A2:Q2"/>
    <mergeCell ref="A3:Q3"/>
    <mergeCell ref="A4:Q4"/>
    <mergeCell ref="A141:C141"/>
    <mergeCell ref="A106:C106"/>
    <mergeCell ref="A12:C12"/>
    <mergeCell ref="A22:C22"/>
  </mergeCells>
  <phoneticPr fontId="2" type="noConversion"/>
  <pageMargins left="0.19685039370078741" right="0" top="0.35433070866141736" bottom="0.19685039370078741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32"/>
  <sheetViews>
    <sheetView zoomScale="80" zoomScaleNormal="80" workbookViewId="0">
      <selection activeCell="C26" sqref="C26:C27"/>
    </sheetView>
  </sheetViews>
  <sheetFormatPr defaultColWidth="9.28515625" defaultRowHeight="12.75" x14ac:dyDescent="0.2"/>
  <cols>
    <col min="1" max="1" width="22.140625" style="5" customWidth="1"/>
    <col min="2" max="2" width="23.7109375" style="3" customWidth="1"/>
    <col min="3" max="3" width="11.140625" style="3" customWidth="1"/>
    <col min="4" max="4" width="6.28515625" style="3" customWidth="1"/>
    <col min="5" max="5" width="12.140625" style="3" customWidth="1"/>
    <col min="6" max="6" width="9.28515625" style="3" customWidth="1"/>
    <col min="7" max="7" width="8.140625" style="3" customWidth="1"/>
    <col min="8" max="8" width="9" style="5" customWidth="1"/>
    <col min="9" max="9" width="14.28515625" style="5" customWidth="1"/>
    <col min="10" max="10" width="12.42578125" style="5" customWidth="1"/>
    <col min="11" max="11" width="8.7109375" style="5" customWidth="1"/>
    <col min="12" max="12" width="10.7109375" style="5" customWidth="1"/>
    <col min="13" max="13" width="12" style="5" customWidth="1"/>
    <col min="14" max="14" width="10.140625" style="5" customWidth="1"/>
    <col min="15" max="175" width="9.28515625" style="5"/>
    <col min="176" max="16384" width="9.28515625" style="3"/>
  </cols>
  <sheetData>
    <row r="1" spans="1:225" ht="1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2" t="s">
        <v>45</v>
      </c>
      <c r="N1" s="1"/>
    </row>
    <row r="2" spans="1:225" x14ac:dyDescent="0.2">
      <c r="A2" s="397" t="s">
        <v>276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1"/>
    </row>
    <row r="3" spans="1:225" x14ac:dyDescent="0.2">
      <c r="A3" s="400" t="s">
        <v>302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1"/>
    </row>
    <row r="4" spans="1:225" x14ac:dyDescent="0.2">
      <c r="A4" s="414" t="s">
        <v>54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</row>
    <row r="5" spans="1:225" x14ac:dyDescent="0.2">
      <c r="A5" s="6" t="s">
        <v>30</v>
      </c>
      <c r="B5" s="6"/>
      <c r="C5" s="6"/>
      <c r="D5" s="6"/>
      <c r="E5" s="6"/>
      <c r="F5" s="6"/>
      <c r="G5" s="6"/>
    </row>
    <row r="6" spans="1:225" x14ac:dyDescent="0.2">
      <c r="B6" s="6"/>
      <c r="C6" s="6"/>
      <c r="D6" s="6"/>
      <c r="E6" s="6"/>
      <c r="F6" s="6"/>
      <c r="G6" s="6"/>
    </row>
    <row r="7" spans="1:225" s="6" customFormat="1" ht="148.5" customHeight="1" thickBot="1" x14ac:dyDescent="0.25">
      <c r="A7" s="337" t="s">
        <v>1</v>
      </c>
      <c r="B7" s="338" t="s">
        <v>20</v>
      </c>
      <c r="C7" s="338" t="s">
        <v>295</v>
      </c>
      <c r="D7" s="338" t="s">
        <v>7</v>
      </c>
      <c r="E7" s="339" t="s">
        <v>21</v>
      </c>
      <c r="F7" s="339" t="s">
        <v>22</v>
      </c>
      <c r="G7" s="338" t="s">
        <v>23</v>
      </c>
      <c r="H7" s="338" t="s">
        <v>55</v>
      </c>
      <c r="I7" s="338" t="s">
        <v>27</v>
      </c>
      <c r="J7" s="340" t="s">
        <v>28</v>
      </c>
      <c r="K7" s="338" t="s">
        <v>26</v>
      </c>
      <c r="L7" s="341" t="s">
        <v>37</v>
      </c>
      <c r="M7" s="342" t="s">
        <v>9</v>
      </c>
      <c r="N7" s="61" t="s">
        <v>180</v>
      </c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</row>
    <row r="8" spans="1:225" ht="21.75" customHeight="1" thickBot="1" x14ac:dyDescent="0.25">
      <c r="A8" s="343"/>
      <c r="B8" s="123" t="s">
        <v>0</v>
      </c>
      <c r="C8" s="344" t="s">
        <v>280</v>
      </c>
      <c r="D8" s="123"/>
      <c r="E8" s="345">
        <v>4795</v>
      </c>
      <c r="F8" s="345">
        <v>3.33</v>
      </c>
      <c r="G8" s="131">
        <v>1</v>
      </c>
      <c r="H8" s="131">
        <v>0.2</v>
      </c>
      <c r="I8" s="346">
        <f>E8*(F8*G8+H8)</f>
        <v>16926.350000000002</v>
      </c>
      <c r="J8" s="347">
        <f>ROUND(I8,2)</f>
        <v>16926.349999999999</v>
      </c>
      <c r="K8" s="345">
        <v>1</v>
      </c>
      <c r="L8" s="348">
        <f t="shared" ref="L8:L21" si="0">J8*K8</f>
        <v>16926.349999999999</v>
      </c>
      <c r="M8" s="345">
        <f>D8*L8</f>
        <v>0</v>
      </c>
      <c r="N8" s="134"/>
    </row>
    <row r="9" spans="1:225" ht="15" customHeight="1" x14ac:dyDescent="0.2">
      <c r="A9" s="349"/>
      <c r="B9" s="350" t="s">
        <v>173</v>
      </c>
      <c r="C9" s="351" t="s">
        <v>296</v>
      </c>
      <c r="D9" s="352"/>
      <c r="E9" s="353">
        <v>4795</v>
      </c>
      <c r="F9" s="353">
        <v>3.33</v>
      </c>
      <c r="G9" s="354">
        <v>0.8</v>
      </c>
      <c r="H9" s="354">
        <v>0.8</v>
      </c>
      <c r="I9" s="355">
        <f t="shared" ref="I9:I21" si="1">E9*(F9*G9+H9)</f>
        <v>16609.88</v>
      </c>
      <c r="J9" s="356">
        <f>ROUND(I9,2)</f>
        <v>16609.88</v>
      </c>
      <c r="K9" s="353">
        <v>1</v>
      </c>
      <c r="L9" s="357">
        <f t="shared" si="0"/>
        <v>16609.88</v>
      </c>
      <c r="M9" s="353">
        <f>ROUND(D9*L9,2)</f>
        <v>0</v>
      </c>
      <c r="N9" s="358"/>
    </row>
    <row r="10" spans="1:225" ht="12" customHeight="1" x14ac:dyDescent="0.2">
      <c r="A10" s="359"/>
      <c r="B10" s="28" t="s">
        <v>63</v>
      </c>
      <c r="C10" s="214">
        <v>45112</v>
      </c>
      <c r="D10" s="12"/>
      <c r="E10" s="29">
        <v>4795</v>
      </c>
      <c r="F10" s="29">
        <v>3.33</v>
      </c>
      <c r="G10" s="12">
        <v>0.8</v>
      </c>
      <c r="H10" s="12">
        <v>0.8</v>
      </c>
      <c r="I10" s="13">
        <f t="shared" si="1"/>
        <v>16609.88</v>
      </c>
      <c r="J10" s="115">
        <f>ROUND(I10,2)</f>
        <v>16609.88</v>
      </c>
      <c r="K10" s="29">
        <v>1</v>
      </c>
      <c r="L10" s="116">
        <f t="shared" si="0"/>
        <v>16609.88</v>
      </c>
      <c r="M10" s="29">
        <f>ROUND(D10*L10,2)</f>
        <v>0</v>
      </c>
      <c r="N10" s="360"/>
    </row>
    <row r="11" spans="1:225" ht="15" customHeight="1" x14ac:dyDescent="0.2">
      <c r="A11" s="359"/>
      <c r="B11" s="28" t="s">
        <v>63</v>
      </c>
      <c r="C11" s="214">
        <v>38193</v>
      </c>
      <c r="D11" s="12"/>
      <c r="E11" s="29">
        <v>4795</v>
      </c>
      <c r="F11" s="29">
        <v>3.33</v>
      </c>
      <c r="G11" s="12">
        <v>0.8</v>
      </c>
      <c r="H11" s="12">
        <v>0.8</v>
      </c>
      <c r="I11" s="13">
        <f>E11*(F11*G11+H11)</f>
        <v>16609.88</v>
      </c>
      <c r="J11" s="115">
        <f>ROUND(I11,2)</f>
        <v>16609.88</v>
      </c>
      <c r="K11" s="29">
        <v>1</v>
      </c>
      <c r="L11" s="116">
        <f>J11*K11</f>
        <v>16609.88</v>
      </c>
      <c r="M11" s="29">
        <f>ROUND(D11*L11,2)</f>
        <v>0</v>
      </c>
      <c r="N11" s="360"/>
    </row>
    <row r="12" spans="1:225" ht="15" customHeight="1" thickBot="1" x14ac:dyDescent="0.25">
      <c r="A12" s="361"/>
      <c r="B12" s="362" t="s">
        <v>64</v>
      </c>
      <c r="C12" s="363"/>
      <c r="D12" s="364">
        <f>SUM(D9:D11)</f>
        <v>0</v>
      </c>
      <c r="E12" s="365"/>
      <c r="F12" s="365"/>
      <c r="G12" s="366"/>
      <c r="H12" s="366"/>
      <c r="I12" s="367"/>
      <c r="J12" s="368"/>
      <c r="K12" s="365"/>
      <c r="L12" s="369"/>
      <c r="M12" s="367">
        <f>SUM(M9:M11)</f>
        <v>0</v>
      </c>
      <c r="N12" s="367">
        <f>SUM(N9:N11)</f>
        <v>0</v>
      </c>
    </row>
    <row r="13" spans="1:225" ht="15.75" customHeight="1" thickBot="1" x14ac:dyDescent="0.25">
      <c r="A13" s="370"/>
      <c r="B13" s="371" t="s">
        <v>63</v>
      </c>
      <c r="C13" s="372"/>
      <c r="D13" s="123"/>
      <c r="E13" s="345">
        <v>4795</v>
      </c>
      <c r="F13" s="345">
        <v>3.33</v>
      </c>
      <c r="G13" s="131">
        <v>0.8</v>
      </c>
      <c r="H13" s="131">
        <v>0.8</v>
      </c>
      <c r="I13" s="346">
        <f>E13*(F13*G13+H13)</f>
        <v>16609.88</v>
      </c>
      <c r="J13" s="347">
        <f>I13</f>
        <v>16609.88</v>
      </c>
      <c r="K13" s="345">
        <v>1</v>
      </c>
      <c r="L13" s="348">
        <f t="shared" si="0"/>
        <v>16609.88</v>
      </c>
      <c r="M13" s="346">
        <f t="shared" ref="M13:M21" si="2">ROUND(D13*L13,2)</f>
        <v>0</v>
      </c>
      <c r="N13" s="134"/>
    </row>
    <row r="14" spans="1:225" ht="21.75" customHeight="1" thickBot="1" x14ac:dyDescent="0.25">
      <c r="A14" s="343"/>
      <c r="B14" s="371" t="s">
        <v>36</v>
      </c>
      <c r="C14" s="344">
        <v>36826</v>
      </c>
      <c r="D14" s="123"/>
      <c r="E14" s="345">
        <v>4795</v>
      </c>
      <c r="F14" s="345">
        <v>3.33</v>
      </c>
      <c r="G14" s="131">
        <v>0.75</v>
      </c>
      <c r="H14" s="131">
        <v>0.8</v>
      </c>
      <c r="I14" s="346">
        <f t="shared" si="1"/>
        <v>15811.512500000001</v>
      </c>
      <c r="J14" s="347">
        <f>ROUND(I14,2)</f>
        <v>15811.51</v>
      </c>
      <c r="K14" s="345">
        <v>1</v>
      </c>
      <c r="L14" s="348">
        <f t="shared" si="0"/>
        <v>15811.51</v>
      </c>
      <c r="M14" s="346">
        <f t="shared" si="2"/>
        <v>0</v>
      </c>
      <c r="N14" s="134"/>
    </row>
    <row r="15" spans="1:225" ht="21.75" customHeight="1" x14ac:dyDescent="0.2">
      <c r="A15" s="373"/>
      <c r="B15" s="350" t="s">
        <v>174</v>
      </c>
      <c r="C15" s="351" t="s">
        <v>297</v>
      </c>
      <c r="D15" s="354"/>
      <c r="E15" s="353">
        <v>4795</v>
      </c>
      <c r="F15" s="353">
        <v>3.33</v>
      </c>
      <c r="G15" s="354">
        <v>0.6</v>
      </c>
      <c r="H15" s="354">
        <v>0.2</v>
      </c>
      <c r="I15" s="355">
        <f t="shared" si="1"/>
        <v>10539.41</v>
      </c>
      <c r="J15" s="356">
        <f>ROUND(I15,2)</f>
        <v>10539.41</v>
      </c>
      <c r="K15" s="353">
        <v>1</v>
      </c>
      <c r="L15" s="357">
        <f t="shared" si="0"/>
        <v>10539.41</v>
      </c>
      <c r="M15" s="353">
        <f t="shared" si="2"/>
        <v>0</v>
      </c>
      <c r="N15" s="358"/>
    </row>
    <row r="16" spans="1:225" ht="21.75" customHeight="1" x14ac:dyDescent="0.2">
      <c r="A16" s="374"/>
      <c r="B16" s="28" t="s">
        <v>183</v>
      </c>
      <c r="C16" s="213" t="s">
        <v>298</v>
      </c>
      <c r="D16" s="12"/>
      <c r="E16" s="29">
        <v>4795</v>
      </c>
      <c r="F16" s="29">
        <v>3.33</v>
      </c>
      <c r="G16" s="12">
        <v>0.6</v>
      </c>
      <c r="H16" s="12">
        <v>0.8</v>
      </c>
      <c r="I16" s="13">
        <f t="shared" si="1"/>
        <v>13416.41</v>
      </c>
      <c r="J16" s="115">
        <f>ROUND(I16,2)</f>
        <v>13416.41</v>
      </c>
      <c r="K16" s="29">
        <v>1</v>
      </c>
      <c r="L16" s="116">
        <f t="shared" si="0"/>
        <v>13416.41</v>
      </c>
      <c r="M16" s="29">
        <f t="shared" si="2"/>
        <v>0</v>
      </c>
      <c r="N16" s="360"/>
    </row>
    <row r="17" spans="1:17" ht="21.75" customHeight="1" x14ac:dyDescent="0.2">
      <c r="A17" s="374"/>
      <c r="B17" s="28" t="s">
        <v>238</v>
      </c>
      <c r="C17" s="214">
        <v>45602</v>
      </c>
      <c r="D17" s="12"/>
      <c r="E17" s="29">
        <v>4795</v>
      </c>
      <c r="F17" s="29">
        <v>3.33</v>
      </c>
      <c r="G17" s="12">
        <v>0.6</v>
      </c>
      <c r="H17" s="12">
        <v>0.8</v>
      </c>
      <c r="I17" s="13">
        <f t="shared" si="1"/>
        <v>13416.41</v>
      </c>
      <c r="J17" s="115">
        <f>I17</f>
        <v>13416.41</v>
      </c>
      <c r="K17" s="29">
        <v>1</v>
      </c>
      <c r="L17" s="116">
        <f t="shared" si="0"/>
        <v>13416.41</v>
      </c>
      <c r="M17" s="29">
        <f t="shared" si="2"/>
        <v>0</v>
      </c>
      <c r="N17" s="360"/>
    </row>
    <row r="18" spans="1:17" ht="21.75" customHeight="1" x14ac:dyDescent="0.2">
      <c r="A18" s="374"/>
      <c r="B18" s="28" t="s">
        <v>237</v>
      </c>
      <c r="C18" s="214" t="s">
        <v>272</v>
      </c>
      <c r="D18" s="11"/>
      <c r="E18" s="29">
        <v>4795</v>
      </c>
      <c r="F18" s="29">
        <v>3.33</v>
      </c>
      <c r="G18" s="12">
        <v>0.6</v>
      </c>
      <c r="H18" s="12">
        <v>0.2</v>
      </c>
      <c r="I18" s="13">
        <f t="shared" si="1"/>
        <v>10539.41</v>
      </c>
      <c r="J18" s="115">
        <f>I18</f>
        <v>10539.41</v>
      </c>
      <c r="K18" s="29">
        <v>1</v>
      </c>
      <c r="L18" s="116">
        <f t="shared" si="0"/>
        <v>10539.41</v>
      </c>
      <c r="M18" s="29">
        <f t="shared" si="2"/>
        <v>0</v>
      </c>
      <c r="N18" s="360"/>
    </row>
    <row r="19" spans="1:17" ht="15" customHeight="1" thickBot="1" x14ac:dyDescent="0.25">
      <c r="A19" s="361"/>
      <c r="B19" s="362" t="s">
        <v>65</v>
      </c>
      <c r="C19" s="363"/>
      <c r="D19" s="364">
        <f>SUM(D15:D18)</f>
        <v>0</v>
      </c>
      <c r="E19" s="365"/>
      <c r="F19" s="365"/>
      <c r="G19" s="366"/>
      <c r="H19" s="366"/>
      <c r="I19" s="367"/>
      <c r="J19" s="368"/>
      <c r="K19" s="365"/>
      <c r="L19" s="369"/>
      <c r="M19" s="367">
        <f>SUM(M15:M18)</f>
        <v>0</v>
      </c>
      <c r="N19" s="367">
        <f>SUM(N15:N18)</f>
        <v>0</v>
      </c>
    </row>
    <row r="20" spans="1:17" ht="15" customHeight="1" x14ac:dyDescent="0.2">
      <c r="A20" s="62"/>
      <c r="B20" s="375" t="s">
        <v>56</v>
      </c>
      <c r="C20" s="376">
        <v>40243</v>
      </c>
      <c r="D20" s="377"/>
      <c r="E20" s="378">
        <v>4795</v>
      </c>
      <c r="F20" s="378">
        <v>3.33</v>
      </c>
      <c r="G20" s="379">
        <v>0.6</v>
      </c>
      <c r="H20" s="379">
        <v>0.8</v>
      </c>
      <c r="I20" s="380">
        <f t="shared" si="1"/>
        <v>13416.41</v>
      </c>
      <c r="J20" s="380">
        <f>I20</f>
        <v>13416.41</v>
      </c>
      <c r="K20" s="378">
        <v>1</v>
      </c>
      <c r="L20" s="378">
        <f t="shared" si="0"/>
        <v>13416.41</v>
      </c>
      <c r="M20" s="378">
        <f t="shared" si="2"/>
        <v>0</v>
      </c>
      <c r="N20" s="381"/>
    </row>
    <row r="21" spans="1:17" ht="15" customHeight="1" x14ac:dyDescent="0.2">
      <c r="A21" s="12"/>
      <c r="B21" s="382" t="s">
        <v>56</v>
      </c>
      <c r="C21" s="383" t="s">
        <v>299</v>
      </c>
      <c r="D21" s="384"/>
      <c r="E21" s="385">
        <v>4795</v>
      </c>
      <c r="F21" s="385">
        <v>3.33</v>
      </c>
      <c r="G21" s="386">
        <v>0.6</v>
      </c>
      <c r="H21" s="386">
        <v>0.2</v>
      </c>
      <c r="I21" s="387">
        <f t="shared" si="1"/>
        <v>10539.41</v>
      </c>
      <c r="J21" s="387">
        <f>ROUND(I21,2)</f>
        <v>10539.41</v>
      </c>
      <c r="K21" s="385">
        <v>1</v>
      </c>
      <c r="L21" s="385">
        <f t="shared" si="0"/>
        <v>10539.41</v>
      </c>
      <c r="M21" s="385">
        <f t="shared" si="2"/>
        <v>0</v>
      </c>
      <c r="N21" s="388"/>
    </row>
    <row r="22" spans="1:17" ht="40.5" customHeight="1" thickBot="1" x14ac:dyDescent="0.25">
      <c r="A22" s="12"/>
      <c r="B22" s="110" t="s">
        <v>303</v>
      </c>
      <c r="C22" s="215"/>
      <c r="D22" s="106">
        <f>SUM(D20:D21)</f>
        <v>0</v>
      </c>
      <c r="E22" s="108"/>
      <c r="F22" s="108"/>
      <c r="G22" s="107"/>
      <c r="H22" s="107"/>
      <c r="I22" s="109"/>
      <c r="J22" s="115"/>
      <c r="K22" s="108"/>
      <c r="L22" s="116"/>
      <c r="M22" s="109">
        <f>SUM(M20:M21)</f>
        <v>0</v>
      </c>
      <c r="N22" s="111"/>
    </row>
    <row r="23" spans="1:17" ht="21.75" customHeight="1" thickTop="1" thickBot="1" x14ac:dyDescent="0.25">
      <c r="A23" s="416" t="s">
        <v>53</v>
      </c>
      <c r="B23" s="416"/>
      <c r="C23" s="416"/>
      <c r="D23" s="112">
        <f>D8+D12+D13+D14+D19+D22</f>
        <v>0</v>
      </c>
      <c r="E23" s="37"/>
      <c r="F23" s="37"/>
      <c r="G23" s="37"/>
      <c r="H23" s="37"/>
      <c r="I23" s="37"/>
      <c r="J23" s="37"/>
      <c r="K23" s="37"/>
      <c r="L23" s="39"/>
      <c r="M23" s="113">
        <f>M8+M12+M13+M14+M19+M22</f>
        <v>0</v>
      </c>
      <c r="N23" s="114">
        <f>N8+N12+N13+N14+N19+N22</f>
        <v>0</v>
      </c>
    </row>
    <row r="24" spans="1:17" ht="21.75" customHeight="1" thickTop="1" x14ac:dyDescent="0.2">
      <c r="B24" s="5"/>
      <c r="C24" s="5"/>
      <c r="D24" s="5"/>
      <c r="E24" s="5"/>
      <c r="F24" s="5"/>
      <c r="G24" s="5"/>
    </row>
    <row r="25" spans="1:17" x14ac:dyDescent="0.2">
      <c r="B25" s="6"/>
      <c r="C25" s="6"/>
      <c r="D25" s="6"/>
      <c r="E25" s="6"/>
      <c r="F25" s="10"/>
      <c r="G25" s="6"/>
    </row>
    <row r="26" spans="1:17" x14ac:dyDescent="0.2">
      <c r="A26" s="3" t="s">
        <v>49</v>
      </c>
      <c r="B26" s="6"/>
      <c r="C26" s="5"/>
      <c r="D26" s="5"/>
      <c r="E26" s="6"/>
      <c r="F26" s="6"/>
      <c r="G26" s="6"/>
    </row>
    <row r="27" spans="1:17" x14ac:dyDescent="0.2">
      <c r="A27" s="3" t="s">
        <v>50</v>
      </c>
      <c r="B27" s="6"/>
      <c r="C27" s="5"/>
      <c r="D27" s="5"/>
      <c r="E27" s="6"/>
      <c r="F27" s="6"/>
      <c r="G27" s="6"/>
    </row>
    <row r="28" spans="1:17" x14ac:dyDescent="0.2">
      <c r="B28" s="6"/>
      <c r="C28" s="6"/>
      <c r="D28" s="6"/>
      <c r="E28" s="6"/>
      <c r="F28" s="10"/>
      <c r="G28" s="6"/>
    </row>
    <row r="29" spans="1:17" x14ac:dyDescent="0.2">
      <c r="B29" s="5"/>
      <c r="C29" s="5"/>
      <c r="D29" s="5"/>
      <c r="E29" s="5"/>
      <c r="F29" s="5"/>
      <c r="G29" s="5"/>
    </row>
    <row r="30" spans="1:17" x14ac:dyDescent="0.2">
      <c r="B30" s="5"/>
      <c r="C30" s="5"/>
      <c r="D30" s="5"/>
      <c r="E30" s="5"/>
      <c r="F30" s="5"/>
      <c r="G30" s="5"/>
    </row>
    <row r="31" spans="1:17" x14ac:dyDescent="0.2">
      <c r="B31" s="8"/>
    </row>
    <row r="32" spans="1:17" x14ac:dyDescent="0.2">
      <c r="Q32" s="5" t="s">
        <v>182</v>
      </c>
    </row>
  </sheetData>
  <mergeCells count="4">
    <mergeCell ref="A2:M2"/>
    <mergeCell ref="A3:M3"/>
    <mergeCell ref="A4:M4"/>
    <mergeCell ref="A23:C23"/>
  </mergeCells>
  <phoneticPr fontId="2" type="noConversion"/>
  <pageMargins left="0" right="0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3"/>
  <sheetViews>
    <sheetView zoomScaleNormal="100" workbookViewId="0">
      <pane xSplit="1" ySplit="6" topLeftCell="B11" activePane="bottomRight" state="frozen"/>
      <selection activeCell="G119" sqref="G119"/>
      <selection pane="topRight" activeCell="G119" sqref="G119"/>
      <selection pane="bottomLeft" activeCell="G119" sqref="G119"/>
      <selection pane="bottomRight" activeCell="L26" sqref="L26"/>
    </sheetView>
  </sheetViews>
  <sheetFormatPr defaultColWidth="9.28515625" defaultRowHeight="12.75" x14ac:dyDescent="0.2"/>
  <cols>
    <col min="1" max="1" width="25.5703125" style="3" customWidth="1"/>
    <col min="2" max="2" width="19.28515625" style="3" customWidth="1"/>
    <col min="3" max="3" width="12.85546875" style="3" customWidth="1"/>
    <col min="4" max="4" width="10.42578125" style="3" customWidth="1"/>
    <col min="5" max="5" width="5.140625" style="3" customWidth="1"/>
    <col min="6" max="6" width="5.7109375" style="3" customWidth="1"/>
    <col min="7" max="7" width="5.28515625" style="3" customWidth="1"/>
    <col min="8" max="8" width="9.7109375" style="3" customWidth="1"/>
    <col min="9" max="9" width="10.7109375" style="3" customWidth="1"/>
    <col min="10" max="10" width="4.28515625" style="3" customWidth="1"/>
    <col min="11" max="11" width="9.7109375" style="3" customWidth="1"/>
    <col min="12" max="12" width="13.42578125" style="3" customWidth="1"/>
    <col min="13" max="13" width="8.7109375" style="3" customWidth="1"/>
    <col min="14" max="14" width="13" style="3" customWidth="1"/>
    <col min="15" max="15" width="6.28515625" style="3" customWidth="1"/>
    <col min="16" max="17" width="6.7109375" style="3" customWidth="1"/>
    <col min="18" max="18" width="9.28515625" style="3"/>
    <col min="19" max="19" width="10.28515625" style="3" customWidth="1"/>
    <col min="20" max="20" width="9.28515625" style="3"/>
    <col min="21" max="21" width="10.28515625" style="3" customWidth="1"/>
    <col min="22" max="16384" width="9.28515625" style="3"/>
  </cols>
  <sheetData>
    <row r="1" spans="1:25" x14ac:dyDescent="0.2">
      <c r="A1" s="1"/>
      <c r="B1" s="1"/>
      <c r="C1" s="1"/>
      <c r="D1" s="1"/>
      <c r="E1" s="1"/>
      <c r="F1" s="1"/>
      <c r="G1" s="2"/>
      <c r="H1" s="2"/>
      <c r="L1" s="2" t="s">
        <v>45</v>
      </c>
    </row>
    <row r="2" spans="1:25" x14ac:dyDescent="0.2">
      <c r="A2" s="397" t="s">
        <v>300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</row>
    <row r="3" spans="1:25" s="203" customFormat="1" x14ac:dyDescent="0.2">
      <c r="A3" s="400" t="s">
        <v>187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3"/>
      <c r="N3" s="423"/>
    </row>
    <row r="4" spans="1:25" x14ac:dyDescent="0.2">
      <c r="A4" s="402" t="s">
        <v>175</v>
      </c>
      <c r="B4" s="402"/>
      <c r="C4" s="402"/>
      <c r="D4" s="402"/>
      <c r="E4" s="402"/>
      <c r="F4" s="402"/>
      <c r="G4" s="402"/>
      <c r="H4" s="402"/>
      <c r="I4" s="419"/>
      <c r="J4" s="419"/>
      <c r="K4" s="419"/>
      <c r="L4" s="419"/>
    </row>
    <row r="5" spans="1:25" ht="39" customHeight="1" x14ac:dyDescent="0.2">
      <c r="A5" s="420" t="s">
        <v>1</v>
      </c>
      <c r="B5" s="420" t="s">
        <v>4</v>
      </c>
      <c r="C5" s="417" t="s">
        <v>7</v>
      </c>
      <c r="D5" s="417" t="s">
        <v>8</v>
      </c>
      <c r="E5" s="417" t="s">
        <v>10</v>
      </c>
      <c r="F5" s="417" t="s">
        <v>51</v>
      </c>
      <c r="G5" s="417" t="s">
        <v>52</v>
      </c>
      <c r="H5" s="417" t="s">
        <v>25</v>
      </c>
      <c r="I5" s="417" t="s">
        <v>48</v>
      </c>
      <c r="J5" s="417" t="s">
        <v>24</v>
      </c>
      <c r="K5" s="417" t="s">
        <v>38</v>
      </c>
      <c r="L5" s="421" t="s">
        <v>9</v>
      </c>
      <c r="M5" s="424" t="s">
        <v>120</v>
      </c>
      <c r="N5" s="425"/>
      <c r="O5" s="426"/>
      <c r="P5" s="7"/>
      <c r="Q5" s="8"/>
      <c r="R5" s="5"/>
      <c r="S5" s="5"/>
      <c r="T5" s="6"/>
      <c r="U5" s="6"/>
      <c r="V5" s="6"/>
      <c r="W5" s="6"/>
      <c r="X5" s="6"/>
      <c r="Y5" s="5"/>
    </row>
    <row r="6" spans="1:25" ht="24" customHeight="1" x14ac:dyDescent="0.2">
      <c r="A6" s="420"/>
      <c r="B6" s="420"/>
      <c r="C6" s="417"/>
      <c r="D6" s="417"/>
      <c r="E6" s="418"/>
      <c r="F6" s="420"/>
      <c r="G6" s="420"/>
      <c r="H6" s="417"/>
      <c r="I6" s="417"/>
      <c r="J6" s="417"/>
      <c r="K6" s="417"/>
      <c r="L6" s="421"/>
      <c r="M6" s="11" t="s">
        <v>80</v>
      </c>
      <c r="N6" s="42" t="s">
        <v>81</v>
      </c>
      <c r="O6" s="28" t="s">
        <v>7</v>
      </c>
      <c r="P6" s="6"/>
      <c r="Q6" s="5"/>
      <c r="R6" s="5"/>
      <c r="S6" s="5"/>
      <c r="T6" s="5"/>
      <c r="U6" s="5"/>
      <c r="V6" s="5"/>
      <c r="W6" s="5"/>
      <c r="X6" s="6"/>
      <c r="Y6" s="5"/>
    </row>
    <row r="7" spans="1:25" ht="17.25" customHeight="1" x14ac:dyDescent="0.2">
      <c r="A7" s="19"/>
      <c r="B7" s="19" t="s">
        <v>66</v>
      </c>
      <c r="C7" s="19"/>
      <c r="D7" s="204">
        <v>4795</v>
      </c>
      <c r="E7" s="12"/>
      <c r="F7" s="206">
        <v>0.8</v>
      </c>
      <c r="G7" s="19">
        <v>0.63</v>
      </c>
      <c r="H7" s="17">
        <f>D7*(F7+G7)</f>
        <v>6856.85</v>
      </c>
      <c r="I7" s="144">
        <f>H7</f>
        <v>6856.85</v>
      </c>
      <c r="J7" s="15">
        <v>1</v>
      </c>
      <c r="K7" s="151">
        <f>I7*J7</f>
        <v>6856.85</v>
      </c>
      <c r="L7" s="43">
        <f>ROUND(K7*C7,2)</f>
        <v>0</v>
      </c>
      <c r="M7" s="104"/>
      <c r="N7" s="13">
        <f>K7*O7*M7/100</f>
        <v>0</v>
      </c>
      <c r="O7" s="12"/>
      <c r="P7" s="6"/>
      <c r="Q7" s="5"/>
      <c r="R7" s="5"/>
      <c r="S7" s="5"/>
      <c r="T7" s="5"/>
      <c r="U7" s="5"/>
      <c r="V7" s="5"/>
      <c r="W7" s="5"/>
      <c r="X7" s="6"/>
      <c r="Y7" s="9"/>
    </row>
    <row r="8" spans="1:25" ht="16.5" customHeight="1" thickBot="1" x14ac:dyDescent="0.25">
      <c r="A8" s="12"/>
      <c r="B8" s="19" t="s">
        <v>66</v>
      </c>
      <c r="C8" s="212"/>
      <c r="D8" s="12">
        <v>4795</v>
      </c>
      <c r="E8" s="61"/>
      <c r="F8" s="12">
        <v>0.8</v>
      </c>
      <c r="G8" s="12">
        <v>0.63</v>
      </c>
      <c r="H8" s="205">
        <f>D8*(F8+G8)</f>
        <v>6856.85</v>
      </c>
      <c r="I8" s="144">
        <f>H8</f>
        <v>6856.85</v>
      </c>
      <c r="J8" s="5">
        <v>1</v>
      </c>
      <c r="K8" s="151">
        <f>I8*J8</f>
        <v>6856.85</v>
      </c>
      <c r="L8" s="43">
        <f>ROUND(K8*C8,2)</f>
        <v>0</v>
      </c>
      <c r="M8" s="104"/>
      <c r="N8" s="13">
        <f>K8*O8*M8/100</f>
        <v>0</v>
      </c>
      <c r="O8" s="12"/>
      <c r="P8" s="6"/>
      <c r="Q8" s="5"/>
      <c r="R8" s="5"/>
      <c r="S8" s="5"/>
      <c r="T8" s="5"/>
      <c r="U8" s="5"/>
      <c r="V8" s="5"/>
      <c r="W8" s="5"/>
      <c r="X8" s="6"/>
      <c r="Y8" s="9"/>
    </row>
    <row r="9" spans="1:25" s="33" customFormat="1" ht="24" customHeight="1" x14ac:dyDescent="0.2">
      <c r="A9" s="220" t="s">
        <v>144</v>
      </c>
      <c r="B9" s="221"/>
      <c r="C9" s="222">
        <f>SUM(C7:C8)</f>
        <v>0</v>
      </c>
      <c r="D9" s="223"/>
      <c r="E9" s="224"/>
      <c r="F9" s="225"/>
      <c r="G9" s="226"/>
      <c r="H9" s="227"/>
      <c r="I9" s="228"/>
      <c r="J9" s="175"/>
      <c r="K9" s="229"/>
      <c r="L9" s="189">
        <f>SUM(L7:L8)</f>
        <v>0</v>
      </c>
      <c r="M9" s="190"/>
      <c r="N9" s="189">
        <f>SUM(N7:N8)</f>
        <v>0</v>
      </c>
      <c r="O9" s="136"/>
      <c r="P9" s="7"/>
      <c r="Q9" s="7"/>
      <c r="R9" s="7"/>
      <c r="S9" s="7"/>
      <c r="T9" s="7"/>
      <c r="U9" s="7"/>
      <c r="V9" s="7"/>
      <c r="W9" s="7"/>
      <c r="X9" s="7"/>
      <c r="Y9" s="32"/>
    </row>
    <row r="10" spans="1:25" s="33" customFormat="1" ht="30.75" customHeight="1" x14ac:dyDescent="0.2">
      <c r="A10" s="12"/>
      <c r="B10" s="27" t="s">
        <v>67</v>
      </c>
      <c r="C10" s="162"/>
      <c r="D10" s="162">
        <v>4795</v>
      </c>
      <c r="E10" s="162"/>
      <c r="F10" s="162">
        <v>0.96</v>
      </c>
      <c r="G10" s="162">
        <v>0.43</v>
      </c>
      <c r="H10" s="29">
        <f>D10*(F10+G10)</f>
        <v>6665.0499999999993</v>
      </c>
      <c r="I10" s="233">
        <f>H10</f>
        <v>6665.0499999999993</v>
      </c>
      <c r="J10" s="162">
        <v>1</v>
      </c>
      <c r="K10" s="116">
        <f>I10*J10</f>
        <v>6665.0499999999993</v>
      </c>
      <c r="L10" s="43">
        <f>ROUND(K10*C10,2)</f>
        <v>0</v>
      </c>
      <c r="M10" s="162"/>
      <c r="N10" s="162"/>
      <c r="O10" s="162"/>
      <c r="P10" s="7"/>
      <c r="Q10" s="7"/>
      <c r="R10" s="7"/>
      <c r="S10" s="7"/>
      <c r="T10" s="7"/>
      <c r="U10" s="7"/>
      <c r="V10" s="7"/>
      <c r="W10" s="7"/>
      <c r="X10" s="7"/>
      <c r="Y10" s="32"/>
    </row>
    <row r="11" spans="1:25" ht="24" customHeight="1" thickBot="1" x14ac:dyDescent="0.25">
      <c r="A11" s="24"/>
      <c r="B11" s="27" t="s">
        <v>67</v>
      </c>
      <c r="C11" s="24"/>
      <c r="D11" s="48">
        <v>4795</v>
      </c>
      <c r="E11" s="62"/>
      <c r="F11" s="99">
        <v>0.96</v>
      </c>
      <c r="G11" s="24">
        <v>0.43</v>
      </c>
      <c r="H11" s="26">
        <f>D11*(F11+G11)</f>
        <v>6665.0499999999993</v>
      </c>
      <c r="I11" s="146">
        <f>H11</f>
        <v>6665.0499999999993</v>
      </c>
      <c r="J11" s="24">
        <v>1</v>
      </c>
      <c r="K11" s="230">
        <f>I11*J11</f>
        <v>6665.0499999999993</v>
      </c>
      <c r="L11" s="43">
        <f>ROUND(K11*C11,2)</f>
        <v>0</v>
      </c>
      <c r="M11" s="231"/>
      <c r="N11" s="232">
        <f>K11*O11*M11/100</f>
        <v>0</v>
      </c>
      <c r="O11" s="62"/>
      <c r="P11" s="6"/>
      <c r="Q11" s="5"/>
      <c r="R11" s="5"/>
      <c r="S11" s="5"/>
      <c r="T11" s="5"/>
      <c r="U11" s="5"/>
      <c r="V11" s="5"/>
      <c r="W11" s="5"/>
      <c r="X11" s="6"/>
      <c r="Y11" s="9"/>
    </row>
    <row r="12" spans="1:25" s="33" customFormat="1" ht="23.25" customHeight="1" thickBot="1" x14ac:dyDescent="0.25">
      <c r="A12" s="119" t="s">
        <v>145</v>
      </c>
      <c r="B12" s="120"/>
      <c r="C12" s="189">
        <f>SUM(C10:C11)</f>
        <v>0</v>
      </c>
      <c r="D12" s="121"/>
      <c r="E12" s="106"/>
      <c r="F12" s="125"/>
      <c r="G12" s="120"/>
      <c r="H12" s="126"/>
      <c r="I12" s="118"/>
      <c r="J12" s="127"/>
      <c r="K12" s="152"/>
      <c r="L12" s="189">
        <f>SUM(L10:L11)</f>
        <v>0</v>
      </c>
      <c r="M12" s="129"/>
      <c r="N12" s="128">
        <f>SUM(N11:N11)</f>
        <v>0</v>
      </c>
      <c r="O12" s="106"/>
      <c r="P12" s="7"/>
      <c r="Q12" s="7"/>
      <c r="R12" s="7"/>
      <c r="S12" s="7"/>
      <c r="T12" s="7"/>
      <c r="U12" s="7"/>
      <c r="V12" s="7"/>
      <c r="W12" s="7"/>
      <c r="X12" s="7"/>
      <c r="Y12" s="32"/>
    </row>
    <row r="13" spans="1:25" ht="24" customHeight="1" thickBot="1" x14ac:dyDescent="0.25">
      <c r="A13" s="15"/>
      <c r="B13" s="18" t="s">
        <v>68</v>
      </c>
      <c r="C13" s="15"/>
      <c r="D13" s="48">
        <v>4795</v>
      </c>
      <c r="E13" s="12"/>
      <c r="F13" s="98">
        <v>1.1200000000000001</v>
      </c>
      <c r="G13" s="15">
        <v>0.71</v>
      </c>
      <c r="H13" s="17">
        <f>D13*(F13+G13)</f>
        <v>8774.85</v>
      </c>
      <c r="I13" s="144">
        <f>H13</f>
        <v>8774.85</v>
      </c>
      <c r="J13" s="15">
        <v>1</v>
      </c>
      <c r="K13" s="151">
        <f>I13*J13</f>
        <v>8774.85</v>
      </c>
      <c r="L13" s="43">
        <f>K13*C13</f>
        <v>0</v>
      </c>
      <c r="M13" s="104"/>
      <c r="N13" s="13">
        <f>K13*O13*M13/100</f>
        <v>0</v>
      </c>
      <c r="O13" s="12"/>
      <c r="P13" s="6"/>
      <c r="Q13" s="5"/>
      <c r="R13" s="5"/>
      <c r="S13" s="5"/>
      <c r="T13" s="5"/>
      <c r="U13" s="5"/>
      <c r="V13" s="5"/>
      <c r="W13" s="5"/>
      <c r="X13" s="6"/>
      <c r="Y13" s="9"/>
    </row>
    <row r="14" spans="1:25" s="33" customFormat="1" ht="24" customHeight="1" thickBot="1" x14ac:dyDescent="0.25">
      <c r="A14" s="119" t="s">
        <v>146</v>
      </c>
      <c r="B14" s="120"/>
      <c r="C14" s="120">
        <f>SUM(C9:C13)</f>
        <v>0</v>
      </c>
      <c r="D14" s="121"/>
      <c r="E14" s="106"/>
      <c r="F14" s="125"/>
      <c r="G14" s="120"/>
      <c r="H14" s="130"/>
      <c r="I14" s="145"/>
      <c r="J14" s="120"/>
      <c r="K14" s="153"/>
      <c r="L14" s="128">
        <f>SUM(L9:L13)</f>
        <v>0</v>
      </c>
      <c r="M14" s="129"/>
      <c r="N14" s="128">
        <f>SUM(N9:N13)</f>
        <v>0</v>
      </c>
      <c r="O14" s="106"/>
      <c r="P14" s="7"/>
      <c r="Q14" s="7"/>
      <c r="R14" s="7"/>
      <c r="S14" s="7"/>
      <c r="T14" s="7"/>
      <c r="U14" s="7"/>
      <c r="V14" s="7"/>
      <c r="W14" s="7"/>
      <c r="X14" s="7"/>
      <c r="Y14" s="32"/>
    </row>
    <row r="15" spans="1:25" ht="20.25" customHeight="1" x14ac:dyDescent="0.2">
      <c r="A15" s="318"/>
      <c r="B15" s="15" t="s">
        <v>69</v>
      </c>
      <c r="C15" s="15"/>
      <c r="D15" s="97">
        <v>4795</v>
      </c>
      <c r="E15" s="12"/>
      <c r="F15" s="98">
        <v>1.1200000000000001</v>
      </c>
      <c r="G15" s="15">
        <v>0.56999999999999995</v>
      </c>
      <c r="H15" s="17">
        <f>D15*(F15+G15)</f>
        <v>8103.55</v>
      </c>
      <c r="I15" s="144">
        <f t="shared" ref="I15:I20" si="0">H15</f>
        <v>8103.55</v>
      </c>
      <c r="J15" s="15">
        <v>1</v>
      </c>
      <c r="K15" s="151">
        <f>I15*J15</f>
        <v>8103.55</v>
      </c>
      <c r="L15" s="43">
        <f>ROUND(K15*C15,2)</f>
        <v>0</v>
      </c>
      <c r="M15" s="104"/>
      <c r="N15" s="29">
        <f>K15*O15*M15/100</f>
        <v>0</v>
      </c>
      <c r="O15" s="12"/>
      <c r="P15" s="6"/>
      <c r="Q15" s="5"/>
      <c r="R15" s="5"/>
      <c r="S15" s="5"/>
      <c r="T15" s="5"/>
      <c r="U15" s="5"/>
      <c r="V15" s="5"/>
      <c r="W15" s="5"/>
      <c r="X15" s="6"/>
      <c r="Y15" s="9"/>
    </row>
    <row r="16" spans="1:25" ht="16.5" customHeight="1" thickBot="1" x14ac:dyDescent="0.25">
      <c r="A16" s="105"/>
      <c r="B16" s="5" t="s">
        <v>69</v>
      </c>
      <c r="C16" s="5"/>
      <c r="D16" s="5">
        <v>4795</v>
      </c>
      <c r="E16" s="61"/>
      <c r="F16" s="5">
        <v>1.1200000000000001</v>
      </c>
      <c r="G16" s="5">
        <v>0.56999999999999995</v>
      </c>
      <c r="H16" s="17">
        <f>D16*(F16+G16)</f>
        <v>8103.55</v>
      </c>
      <c r="I16" s="144">
        <f t="shared" si="0"/>
        <v>8103.55</v>
      </c>
      <c r="J16" s="5">
        <v>1</v>
      </c>
      <c r="K16" s="151">
        <f>I16*J16</f>
        <v>8103.55</v>
      </c>
      <c r="L16" s="43">
        <f>ROUND(K16*C16,2)</f>
        <v>0</v>
      </c>
      <c r="M16" s="104"/>
      <c r="N16" s="29">
        <f>K16*O16*M16/100</f>
        <v>0</v>
      </c>
      <c r="O16" s="12"/>
      <c r="P16" s="6"/>
      <c r="Q16" s="5"/>
      <c r="R16" s="5"/>
      <c r="S16" s="5"/>
      <c r="T16" s="5"/>
      <c r="U16" s="5"/>
      <c r="V16" s="5"/>
      <c r="W16" s="5"/>
      <c r="X16" s="6"/>
      <c r="Y16" s="9"/>
    </row>
    <row r="17" spans="1:25" s="33" customFormat="1" ht="23.25" customHeight="1" thickBot="1" x14ac:dyDescent="0.25">
      <c r="A17" s="119" t="s">
        <v>147</v>
      </c>
      <c r="B17" s="120"/>
      <c r="C17" s="121">
        <f>SUM(C15:C16)</f>
        <v>0</v>
      </c>
      <c r="D17" s="122"/>
      <c r="E17" s="123"/>
      <c r="F17" s="124"/>
      <c r="G17" s="125"/>
      <c r="H17" s="130"/>
      <c r="I17" s="145"/>
      <c r="J17" s="120"/>
      <c r="K17" s="153"/>
      <c r="L17" s="128">
        <f>SUM(L15:L16)</f>
        <v>0</v>
      </c>
      <c r="M17" s="129"/>
      <c r="N17" s="128">
        <f>SUM(N15:N16)</f>
        <v>0</v>
      </c>
      <c r="O17" s="128"/>
      <c r="P17" s="7"/>
      <c r="Q17" s="7"/>
      <c r="R17" s="7"/>
      <c r="S17" s="7"/>
      <c r="T17" s="7"/>
      <c r="U17" s="7"/>
      <c r="V17" s="7"/>
      <c r="W17" s="7"/>
      <c r="X17" s="7"/>
      <c r="Y17" s="32"/>
    </row>
    <row r="18" spans="1:25" ht="15.75" customHeight="1" thickBot="1" x14ac:dyDescent="0.25">
      <c r="A18" s="5" t="s">
        <v>32</v>
      </c>
      <c r="B18" s="5" t="s">
        <v>259</v>
      </c>
      <c r="C18" s="5"/>
      <c r="D18" s="5">
        <v>4795</v>
      </c>
      <c r="E18" s="12"/>
      <c r="F18" s="5">
        <v>0.96</v>
      </c>
      <c r="G18" s="5">
        <v>0.42</v>
      </c>
      <c r="H18" s="17">
        <f>D18*(F18+G18)</f>
        <v>6617.0999999999995</v>
      </c>
      <c r="I18" s="144">
        <f t="shared" si="0"/>
        <v>6617.0999999999995</v>
      </c>
      <c r="J18" s="5">
        <v>1</v>
      </c>
      <c r="K18" s="151">
        <f>I18*J18</f>
        <v>6617.0999999999995</v>
      </c>
      <c r="L18" s="43">
        <f>ROUND(K18*C18,2)</f>
        <v>0</v>
      </c>
      <c r="M18" s="104"/>
      <c r="N18" s="10">
        <v>0</v>
      </c>
      <c r="O18" s="12"/>
      <c r="P18" s="6"/>
      <c r="Q18" s="5"/>
      <c r="R18" s="5"/>
      <c r="S18" s="5"/>
      <c r="T18" s="5"/>
      <c r="U18" s="5"/>
      <c r="V18" s="5"/>
      <c r="W18" s="5"/>
      <c r="X18" s="6"/>
      <c r="Y18" s="9"/>
    </row>
    <row r="19" spans="1:25" s="33" customFormat="1" ht="24" customHeight="1" thickBot="1" x14ac:dyDescent="0.25">
      <c r="A19" s="119" t="s">
        <v>148</v>
      </c>
      <c r="B19" s="120"/>
      <c r="C19" s="120">
        <f>SUM(C18:C18)</f>
        <v>0</v>
      </c>
      <c r="D19" s="121"/>
      <c r="E19" s="106"/>
      <c r="F19" s="125"/>
      <c r="G19" s="120"/>
      <c r="H19" s="130"/>
      <c r="I19" s="145"/>
      <c r="J19" s="120"/>
      <c r="K19" s="153"/>
      <c r="L19" s="128">
        <f>SUM(L18:L18)</f>
        <v>0</v>
      </c>
      <c r="M19" s="129"/>
      <c r="N19" s="128"/>
      <c r="O19" s="106"/>
      <c r="P19" s="7"/>
      <c r="Q19" s="7"/>
      <c r="R19" s="7"/>
      <c r="S19" s="7"/>
      <c r="T19" s="7"/>
      <c r="U19" s="7"/>
      <c r="V19" s="7"/>
      <c r="W19" s="7"/>
      <c r="X19" s="7"/>
      <c r="Y19" s="32"/>
    </row>
    <row r="20" spans="1:25" ht="24" customHeight="1" thickBot="1" x14ac:dyDescent="0.25">
      <c r="A20" s="24"/>
      <c r="B20" s="24" t="s">
        <v>70</v>
      </c>
      <c r="C20" s="24"/>
      <c r="D20" s="5">
        <v>4795</v>
      </c>
      <c r="E20" s="12"/>
      <c r="F20" s="99">
        <v>1.1200000000000001</v>
      </c>
      <c r="G20" s="24">
        <v>0.63</v>
      </c>
      <c r="H20" s="26">
        <f>D20*(F20+G20)</f>
        <v>8391.25</v>
      </c>
      <c r="I20" s="146">
        <f t="shared" si="0"/>
        <v>8391.25</v>
      </c>
      <c r="J20" s="24">
        <v>1</v>
      </c>
      <c r="K20" s="154">
        <f>I20*J20</f>
        <v>8391.25</v>
      </c>
      <c r="L20" s="44">
        <f>K20*C20</f>
        <v>0</v>
      </c>
      <c r="M20" s="104"/>
      <c r="N20" s="13">
        <f>K20*O20*M20/100</f>
        <v>0</v>
      </c>
      <c r="O20" s="12"/>
      <c r="P20" s="5"/>
      <c r="Q20" s="5"/>
      <c r="R20" s="5"/>
      <c r="S20" s="5"/>
      <c r="T20" s="5"/>
      <c r="U20" s="5"/>
      <c r="V20" s="5"/>
      <c r="W20" s="5"/>
      <c r="X20" s="5"/>
      <c r="Y20" s="9"/>
    </row>
    <row r="21" spans="1:25" s="33" customFormat="1" ht="24" customHeight="1" thickBot="1" x14ac:dyDescent="0.25">
      <c r="A21" s="119" t="s">
        <v>149</v>
      </c>
      <c r="B21" s="120"/>
      <c r="C21" s="120">
        <f>SUM(C20:C20)</f>
        <v>0</v>
      </c>
      <c r="D21" s="121"/>
      <c r="E21" s="106"/>
      <c r="F21" s="125"/>
      <c r="G21" s="120"/>
      <c r="H21" s="130"/>
      <c r="I21" s="145"/>
      <c r="J21" s="120"/>
      <c r="K21" s="153"/>
      <c r="L21" s="121">
        <f>SUM(L20:L20)</f>
        <v>0</v>
      </c>
      <c r="M21" s="129"/>
      <c r="N21" s="121">
        <f>SUM(N20:N20)</f>
        <v>0</v>
      </c>
      <c r="O21" s="106"/>
      <c r="P21" s="7"/>
      <c r="Q21" s="7"/>
      <c r="R21" s="7"/>
      <c r="S21" s="7"/>
      <c r="T21" s="7"/>
      <c r="U21" s="7"/>
      <c r="V21" s="7"/>
      <c r="W21" s="7"/>
      <c r="X21" s="7"/>
      <c r="Y21" s="32"/>
    </row>
    <row r="22" spans="1:25" ht="15.75" customHeight="1" thickBot="1" x14ac:dyDescent="0.25">
      <c r="A22" s="317"/>
      <c r="B22" s="24" t="s">
        <v>71</v>
      </c>
      <c r="C22" s="24"/>
      <c r="D22" s="100">
        <v>4795</v>
      </c>
      <c r="E22" s="61"/>
      <c r="F22" s="101">
        <v>1.1200000000000001</v>
      </c>
      <c r="G22" s="24">
        <v>0.45</v>
      </c>
      <c r="H22" s="25">
        <f>D22*(F22+G22)</f>
        <v>7528.1500000000005</v>
      </c>
      <c r="I22" s="147">
        <f>H22</f>
        <v>7528.1500000000005</v>
      </c>
      <c r="J22" s="23">
        <v>1</v>
      </c>
      <c r="K22" s="154">
        <f>I22*J22</f>
        <v>7528.1500000000005</v>
      </c>
      <c r="L22" s="43">
        <f>ROUND(K22*C22,2)</f>
        <v>0</v>
      </c>
      <c r="M22" s="104"/>
      <c r="N22" s="13">
        <f>K22*O22*M22/100</f>
        <v>0</v>
      </c>
      <c r="O22" s="12"/>
      <c r="P22" s="6"/>
      <c r="Q22" s="5"/>
      <c r="R22" s="5"/>
      <c r="S22" s="5"/>
      <c r="T22" s="5"/>
      <c r="U22" s="5"/>
      <c r="V22" s="5"/>
      <c r="W22" s="5"/>
      <c r="X22" s="6"/>
      <c r="Y22" s="9"/>
    </row>
    <row r="23" spans="1:25" s="33" customFormat="1" ht="19.5" customHeight="1" thickBot="1" x14ac:dyDescent="0.25">
      <c r="A23" s="119" t="s">
        <v>150</v>
      </c>
      <c r="B23" s="120"/>
      <c r="C23" s="121">
        <f>SUM(C22:C22)</f>
        <v>0</v>
      </c>
      <c r="D23" s="122"/>
      <c r="E23" s="123"/>
      <c r="F23" s="124"/>
      <c r="G23" s="125"/>
      <c r="H23" s="130"/>
      <c r="I23" s="145"/>
      <c r="J23" s="120"/>
      <c r="K23" s="153"/>
      <c r="L23" s="128">
        <f>SUM(L22:L22)</f>
        <v>0</v>
      </c>
      <c r="M23" s="129"/>
      <c r="N23" s="128">
        <f>SUM(N22:N22)</f>
        <v>0</v>
      </c>
      <c r="O23" s="106"/>
      <c r="P23" s="7"/>
      <c r="Q23" s="7"/>
      <c r="R23" s="7"/>
      <c r="S23" s="7"/>
      <c r="T23" s="7"/>
      <c r="U23" s="7"/>
      <c r="V23" s="7"/>
      <c r="W23" s="7"/>
      <c r="X23" s="7"/>
      <c r="Y23" s="32"/>
    </row>
    <row r="24" spans="1:25" ht="24" customHeight="1" thickBot="1" x14ac:dyDescent="0.25">
      <c r="A24" s="15"/>
      <c r="B24" s="15" t="s">
        <v>72</v>
      </c>
      <c r="C24" s="15"/>
      <c r="D24" s="100">
        <v>4795</v>
      </c>
      <c r="E24" s="62"/>
      <c r="F24" s="99">
        <v>1.1200000000000001</v>
      </c>
      <c r="G24" s="15">
        <v>0.63</v>
      </c>
      <c r="H24" s="16">
        <f>D24*(F24+G24)</f>
        <v>8391.25</v>
      </c>
      <c r="I24" s="148">
        <f>H24</f>
        <v>8391.25</v>
      </c>
      <c r="J24" s="14">
        <v>1</v>
      </c>
      <c r="K24" s="155">
        <f>I24*J24</f>
        <v>8391.25</v>
      </c>
      <c r="L24" s="43">
        <f>K24*C24</f>
        <v>0</v>
      </c>
      <c r="M24" s="104"/>
      <c r="N24" s="13">
        <f>K24*O24*M24/100</f>
        <v>0</v>
      </c>
      <c r="O24" s="12"/>
      <c r="P24" s="6"/>
      <c r="Q24" s="5"/>
      <c r="R24" s="5"/>
      <c r="S24" s="5"/>
      <c r="T24" s="5"/>
      <c r="U24" s="5"/>
      <c r="V24" s="5"/>
      <c r="W24" s="5"/>
      <c r="X24" s="6"/>
      <c r="Y24" s="9"/>
    </row>
    <row r="25" spans="1:25" s="33" customFormat="1" ht="24" customHeight="1" thickBot="1" x14ac:dyDescent="0.25">
      <c r="A25" s="119" t="s">
        <v>151</v>
      </c>
      <c r="B25" s="120"/>
      <c r="C25" s="120">
        <f>SUM(C24:C24)</f>
        <v>0</v>
      </c>
      <c r="D25" s="121"/>
      <c r="E25" s="106"/>
      <c r="F25" s="125"/>
      <c r="G25" s="120"/>
      <c r="H25" s="130"/>
      <c r="I25" s="145"/>
      <c r="J25" s="120"/>
      <c r="K25" s="153"/>
      <c r="L25" s="128">
        <f>SUM(L24:L24)</f>
        <v>0</v>
      </c>
      <c r="M25" s="129"/>
      <c r="N25" s="128">
        <f>SUM(N24:N24)</f>
        <v>0</v>
      </c>
      <c r="O25" s="106"/>
      <c r="P25" s="7"/>
      <c r="Q25" s="7"/>
      <c r="R25" s="7"/>
      <c r="S25" s="7"/>
      <c r="T25" s="7"/>
      <c r="U25" s="7"/>
      <c r="V25" s="7"/>
      <c r="W25" s="7"/>
      <c r="X25" s="7"/>
      <c r="Y25" s="32"/>
    </row>
    <row r="26" spans="1:25" ht="24" customHeight="1" thickBot="1" x14ac:dyDescent="0.25">
      <c r="A26" s="24"/>
      <c r="B26" s="27" t="s">
        <v>73</v>
      </c>
      <c r="C26" s="24"/>
      <c r="D26" s="100">
        <v>4795</v>
      </c>
      <c r="E26" s="12"/>
      <c r="F26" s="99">
        <v>1.1200000000000001</v>
      </c>
      <c r="G26" s="24">
        <v>2.25</v>
      </c>
      <c r="H26" s="25">
        <f>D26*(F26+G26)</f>
        <v>16159.15</v>
      </c>
      <c r="I26" s="147">
        <f>H26</f>
        <v>16159.15</v>
      </c>
      <c r="J26" s="23">
        <v>0.2</v>
      </c>
      <c r="K26" s="154">
        <f>I26*J26</f>
        <v>3231.83</v>
      </c>
      <c r="L26" s="43">
        <f>K26*C26</f>
        <v>0</v>
      </c>
      <c r="M26" s="104"/>
      <c r="N26" s="13">
        <f>K26*O26*M26/100</f>
        <v>0</v>
      </c>
      <c r="O26" s="12"/>
      <c r="P26" s="6"/>
      <c r="Q26" s="5"/>
      <c r="R26" s="5"/>
      <c r="S26" s="5"/>
      <c r="T26" s="5"/>
      <c r="U26" s="5"/>
      <c r="V26" s="5"/>
      <c r="W26" s="5"/>
      <c r="X26" s="6"/>
      <c r="Y26" s="9"/>
    </row>
    <row r="27" spans="1:25" s="33" customFormat="1" ht="24" customHeight="1" thickBot="1" x14ac:dyDescent="0.25">
      <c r="A27" s="119" t="s">
        <v>152</v>
      </c>
      <c r="B27" s="120"/>
      <c r="C27" s="120">
        <f>SUM(C26:C26)</f>
        <v>0</v>
      </c>
      <c r="D27" s="121"/>
      <c r="E27" s="106"/>
      <c r="F27" s="125"/>
      <c r="G27" s="120"/>
      <c r="H27" s="130"/>
      <c r="I27" s="145"/>
      <c r="J27" s="120"/>
      <c r="K27" s="153"/>
      <c r="L27" s="120">
        <f>SUM(L26:L26)</f>
        <v>0</v>
      </c>
      <c r="M27" s="129"/>
      <c r="N27" s="128">
        <f>SUM(N26:N26)</f>
        <v>0</v>
      </c>
      <c r="O27" s="106"/>
      <c r="P27" s="7"/>
      <c r="Q27" s="7"/>
      <c r="R27" s="7"/>
      <c r="S27" s="7"/>
      <c r="T27" s="7"/>
      <c r="U27" s="7"/>
      <c r="V27" s="7"/>
      <c r="W27" s="7"/>
      <c r="X27" s="7"/>
      <c r="Y27" s="32"/>
    </row>
    <row r="28" spans="1:25" ht="24" customHeight="1" thickBot="1" x14ac:dyDescent="0.25">
      <c r="A28" s="24"/>
      <c r="B28" s="34" t="s">
        <v>74</v>
      </c>
      <c r="C28" s="24"/>
      <c r="D28" s="100">
        <v>4795</v>
      </c>
      <c r="E28" s="12"/>
      <c r="F28" s="99">
        <v>1.1200000000000001</v>
      </c>
      <c r="G28" s="24">
        <v>0.55000000000000004</v>
      </c>
      <c r="H28" s="25">
        <f>D28*(F28+G28)</f>
        <v>8007.6500000000005</v>
      </c>
      <c r="I28" s="147">
        <f>H28</f>
        <v>8007.6500000000005</v>
      </c>
      <c r="J28" s="23">
        <v>1</v>
      </c>
      <c r="K28" s="154">
        <f>I28*J28</f>
        <v>8007.6500000000005</v>
      </c>
      <c r="L28" s="44">
        <f>K28*C28</f>
        <v>0</v>
      </c>
      <c r="M28" s="104"/>
      <c r="N28" s="13">
        <f>K28*O28*M28/100</f>
        <v>0</v>
      </c>
      <c r="O28" s="12"/>
      <c r="P28" s="6"/>
      <c r="Q28" s="5"/>
      <c r="R28" s="5"/>
      <c r="S28" s="5"/>
      <c r="T28" s="5"/>
      <c r="U28" s="5"/>
      <c r="V28" s="5"/>
      <c r="W28" s="5"/>
      <c r="X28" s="6"/>
      <c r="Y28" s="9"/>
    </row>
    <row r="29" spans="1:25" s="33" customFormat="1" ht="24" customHeight="1" thickBot="1" x14ac:dyDescent="0.25">
      <c r="A29" s="119" t="s">
        <v>153</v>
      </c>
      <c r="B29" s="120"/>
      <c r="C29" s="120">
        <f>SUM(C28:C28)</f>
        <v>0</v>
      </c>
      <c r="D29" s="121"/>
      <c r="E29" s="106"/>
      <c r="F29" s="125"/>
      <c r="G29" s="120"/>
      <c r="H29" s="130"/>
      <c r="I29" s="149"/>
      <c r="J29" s="120"/>
      <c r="K29" s="156"/>
      <c r="L29" s="128">
        <f>SUM(L28:L28)</f>
        <v>0</v>
      </c>
      <c r="M29" s="129"/>
      <c r="N29" s="128">
        <f>SUM(N28:N28)</f>
        <v>0</v>
      </c>
      <c r="O29" s="106"/>
      <c r="P29" s="7"/>
      <c r="Q29" s="7"/>
      <c r="R29" s="7"/>
      <c r="S29" s="7"/>
      <c r="T29" s="7"/>
      <c r="U29" s="7"/>
      <c r="V29" s="7"/>
      <c r="W29" s="7"/>
      <c r="X29" s="7"/>
      <c r="Y29" s="32"/>
    </row>
    <row r="30" spans="1:25" ht="13.5" customHeight="1" x14ac:dyDescent="0.2">
      <c r="A30" s="12"/>
      <c r="B30" s="42" t="s">
        <v>177</v>
      </c>
      <c r="C30" s="12"/>
      <c r="D30" s="12">
        <v>4795</v>
      </c>
      <c r="E30" s="12"/>
      <c r="F30" s="12">
        <v>0.96</v>
      </c>
      <c r="G30" s="12">
        <v>0.48</v>
      </c>
      <c r="H30" s="13">
        <f>D30*(F30+G30)</f>
        <v>6904.8</v>
      </c>
      <c r="I30" s="115">
        <f>H30</f>
        <v>6904.8</v>
      </c>
      <c r="J30" s="11">
        <v>1</v>
      </c>
      <c r="K30" s="166">
        <f>I30*J30</f>
        <v>6904.8</v>
      </c>
      <c r="L30" s="43">
        <f>ROUND(K30*C30,2)</f>
        <v>0</v>
      </c>
      <c r="M30" s="104"/>
      <c r="N30" s="13">
        <f>K30*O30*M30/100</f>
        <v>0</v>
      </c>
      <c r="O30" s="12"/>
      <c r="P30" s="6"/>
      <c r="Q30" s="5"/>
      <c r="R30" s="5"/>
      <c r="S30" s="5"/>
      <c r="T30" s="5"/>
      <c r="U30" s="5"/>
      <c r="V30" s="5"/>
      <c r="W30" s="5"/>
      <c r="X30" s="6"/>
      <c r="Y30" s="9"/>
    </row>
    <row r="31" spans="1:25" s="33" customFormat="1" ht="31.5" customHeight="1" thickBot="1" x14ac:dyDescent="0.25">
      <c r="A31" s="185" t="s">
        <v>154</v>
      </c>
      <c r="B31" s="186"/>
      <c r="C31" s="191">
        <f>SUM(C30:C30)</f>
        <v>0</v>
      </c>
      <c r="D31" s="192"/>
      <c r="E31" s="193"/>
      <c r="F31" s="194"/>
      <c r="G31" s="195"/>
      <c r="H31" s="187"/>
      <c r="I31" s="196"/>
      <c r="J31" s="186"/>
      <c r="K31" s="197"/>
      <c r="L31" s="198">
        <f>SUM(L30:L30)</f>
        <v>0</v>
      </c>
      <c r="M31" s="199"/>
      <c r="N31" s="198"/>
      <c r="O31" s="200"/>
      <c r="P31" s="7"/>
      <c r="Q31" s="7"/>
      <c r="R31" s="7"/>
      <c r="S31" s="7"/>
      <c r="T31" s="7"/>
      <c r="U31" s="7"/>
      <c r="V31" s="7"/>
      <c r="W31" s="7"/>
      <c r="X31" s="7"/>
      <c r="Y31" s="32"/>
    </row>
    <row r="32" spans="1:25" ht="24" customHeight="1" thickBot="1" x14ac:dyDescent="0.25">
      <c r="A32" s="24"/>
      <c r="B32" s="34" t="s">
        <v>110</v>
      </c>
      <c r="C32" s="24"/>
      <c r="D32" s="48">
        <v>4795</v>
      </c>
      <c r="E32" s="62"/>
      <c r="F32" s="99">
        <v>0.96</v>
      </c>
      <c r="G32" s="24">
        <v>0.55000000000000004</v>
      </c>
      <c r="H32" s="25">
        <f>D32*(F32+G32)</f>
        <v>7240.45</v>
      </c>
      <c r="I32" s="147">
        <f>H32</f>
        <v>7240.45</v>
      </c>
      <c r="J32" s="23">
        <v>1</v>
      </c>
      <c r="K32" s="154">
        <f>I32*J32</f>
        <v>7240.45</v>
      </c>
      <c r="L32" s="44">
        <f>K32*C32</f>
        <v>0</v>
      </c>
      <c r="M32" s="104"/>
      <c r="N32" s="13">
        <f>K32*O32*M32/100</f>
        <v>0</v>
      </c>
      <c r="O32" s="12"/>
      <c r="P32" s="6"/>
      <c r="Q32" s="5"/>
      <c r="R32" s="5"/>
      <c r="S32" s="5"/>
      <c r="T32" s="5"/>
      <c r="U32" s="5"/>
      <c r="V32" s="5"/>
      <c r="W32" s="5"/>
      <c r="X32" s="6"/>
      <c r="Y32" s="9"/>
    </row>
    <row r="33" spans="1:25" s="33" customFormat="1" ht="24" customHeight="1" thickBot="1" x14ac:dyDescent="0.25">
      <c r="A33" s="119" t="s">
        <v>155</v>
      </c>
      <c r="B33" s="120"/>
      <c r="C33" s="120">
        <f>SUM(C32:C32)</f>
        <v>0</v>
      </c>
      <c r="D33" s="121"/>
      <c r="E33" s="106"/>
      <c r="F33" s="125"/>
      <c r="G33" s="120"/>
      <c r="H33" s="130"/>
      <c r="I33" s="149"/>
      <c r="J33" s="120"/>
      <c r="K33" s="156"/>
      <c r="L33" s="128">
        <f>SUM(L32:L32)</f>
        <v>0</v>
      </c>
      <c r="M33" s="129"/>
      <c r="N33" s="128">
        <f>SUM(N32:N32)</f>
        <v>0</v>
      </c>
      <c r="O33" s="106"/>
      <c r="P33" s="7"/>
      <c r="Q33" s="7"/>
      <c r="R33" s="7"/>
      <c r="S33" s="7"/>
      <c r="T33" s="7"/>
      <c r="U33" s="7"/>
      <c r="V33" s="7"/>
      <c r="W33" s="7"/>
      <c r="X33" s="7"/>
      <c r="Y33" s="32"/>
    </row>
    <row r="34" spans="1:25" ht="24" customHeight="1" thickBot="1" x14ac:dyDescent="0.25">
      <c r="A34" s="24"/>
      <c r="B34" s="34" t="s">
        <v>111</v>
      </c>
      <c r="C34" s="24"/>
      <c r="D34" s="48">
        <v>4795</v>
      </c>
      <c r="E34" s="45"/>
      <c r="F34" s="99">
        <v>1.1200000000000001</v>
      </c>
      <c r="G34" s="24">
        <v>0.71</v>
      </c>
      <c r="H34" s="25">
        <f>D34*(F34+G34)</f>
        <v>8774.85</v>
      </c>
      <c r="I34" s="147">
        <f>H34</f>
        <v>8774.85</v>
      </c>
      <c r="J34" s="23">
        <v>1</v>
      </c>
      <c r="K34" s="154">
        <f>I34*J34</f>
        <v>8774.85</v>
      </c>
      <c r="L34" s="44">
        <f>K34*C34</f>
        <v>0</v>
      </c>
      <c r="M34" s="104"/>
      <c r="N34" s="13">
        <f>K34*O34*M34/100</f>
        <v>0</v>
      </c>
      <c r="O34" s="12"/>
      <c r="P34" s="6"/>
      <c r="Q34" s="5"/>
      <c r="R34" s="5"/>
      <c r="S34" s="5"/>
      <c r="T34" s="5"/>
      <c r="U34" s="5"/>
      <c r="V34" s="5"/>
      <c r="W34" s="5"/>
      <c r="X34" s="6"/>
      <c r="Y34" s="9"/>
    </row>
    <row r="35" spans="1:25" s="33" customFormat="1" ht="24" customHeight="1" thickBot="1" x14ac:dyDescent="0.25">
      <c r="A35" s="119" t="s">
        <v>156</v>
      </c>
      <c r="B35" s="120"/>
      <c r="C35" s="120">
        <f>SUM(C34:C34)</f>
        <v>0</v>
      </c>
      <c r="D35" s="121"/>
      <c r="E35" s="107"/>
      <c r="F35" s="125"/>
      <c r="G35" s="120"/>
      <c r="H35" s="130"/>
      <c r="I35" s="149"/>
      <c r="J35" s="120"/>
      <c r="K35" s="156"/>
      <c r="L35" s="128">
        <f>SUM(L34:L34)</f>
        <v>0</v>
      </c>
      <c r="M35" s="129"/>
      <c r="N35" s="128">
        <f>SUM(N34:N34)</f>
        <v>0</v>
      </c>
      <c r="O35" s="106"/>
      <c r="P35" s="7"/>
      <c r="Q35" s="7"/>
      <c r="R35" s="7"/>
      <c r="S35" s="7"/>
      <c r="T35" s="7"/>
      <c r="U35" s="7"/>
      <c r="V35" s="7"/>
      <c r="W35" s="7"/>
      <c r="X35" s="7"/>
      <c r="Y35" s="32"/>
    </row>
    <row r="36" spans="1:25" ht="24" customHeight="1" thickBot="1" x14ac:dyDescent="0.25">
      <c r="A36" s="24"/>
      <c r="B36" s="34" t="s">
        <v>112</v>
      </c>
      <c r="C36" s="24"/>
      <c r="D36" s="48">
        <v>4795</v>
      </c>
      <c r="E36" s="45"/>
      <c r="F36" s="99">
        <v>1.1200000000000001</v>
      </c>
      <c r="G36" s="24">
        <v>0.71</v>
      </c>
      <c r="H36" s="25">
        <f>D36*(F36+G36)</f>
        <v>8774.85</v>
      </c>
      <c r="I36" s="147">
        <f>H36</f>
        <v>8774.85</v>
      </c>
      <c r="J36" s="23">
        <v>1</v>
      </c>
      <c r="K36" s="154">
        <f>I36*J36</f>
        <v>8774.85</v>
      </c>
      <c r="L36" s="44">
        <f>K36*C36</f>
        <v>0</v>
      </c>
      <c r="M36" s="104"/>
      <c r="N36" s="13">
        <f>K36*O36*M36/100</f>
        <v>0</v>
      </c>
      <c r="O36" s="12"/>
      <c r="P36" s="6"/>
      <c r="Q36" s="5"/>
      <c r="R36" s="5"/>
      <c r="S36" s="5"/>
      <c r="T36" s="5"/>
      <c r="U36" s="5"/>
      <c r="V36" s="5"/>
      <c r="W36" s="5"/>
      <c r="X36" s="6"/>
      <c r="Y36" s="9"/>
    </row>
    <row r="37" spans="1:25" s="33" customFormat="1" ht="24" customHeight="1" thickBot="1" x14ac:dyDescent="0.25">
      <c r="A37" s="119" t="s">
        <v>157</v>
      </c>
      <c r="B37" s="120"/>
      <c r="C37" s="120">
        <f>SUM(C36:C36)</f>
        <v>0</v>
      </c>
      <c r="D37" s="121"/>
      <c r="E37" s="107"/>
      <c r="F37" s="125"/>
      <c r="G37" s="120"/>
      <c r="H37" s="130"/>
      <c r="I37" s="149"/>
      <c r="J37" s="120"/>
      <c r="K37" s="156"/>
      <c r="L37" s="128">
        <f>SUM(L36:L36)</f>
        <v>0</v>
      </c>
      <c r="M37" s="129"/>
      <c r="N37" s="128">
        <f>SUM(N36:N36)</f>
        <v>0</v>
      </c>
      <c r="O37" s="106"/>
      <c r="P37" s="7"/>
      <c r="Q37" s="7"/>
      <c r="R37" s="7"/>
      <c r="S37" s="7"/>
      <c r="T37" s="7"/>
      <c r="U37" s="7"/>
      <c r="V37" s="7"/>
      <c r="W37" s="7"/>
      <c r="X37" s="7"/>
      <c r="Y37" s="32"/>
    </row>
    <row r="38" spans="1:25" ht="24" customHeight="1" thickBot="1" x14ac:dyDescent="0.25">
      <c r="A38" s="24"/>
      <c r="B38" s="34" t="s">
        <v>113</v>
      </c>
      <c r="C38" s="24"/>
      <c r="D38" s="48">
        <v>4795</v>
      </c>
      <c r="E38" s="45"/>
      <c r="F38" s="99">
        <v>1.1200000000000001</v>
      </c>
      <c r="G38" s="24">
        <v>0.71</v>
      </c>
      <c r="H38" s="25">
        <f>D38*(F38+G38)</f>
        <v>8774.85</v>
      </c>
      <c r="I38" s="147">
        <f>H38</f>
        <v>8774.85</v>
      </c>
      <c r="J38" s="23">
        <v>1</v>
      </c>
      <c r="K38" s="154">
        <f>I38*J38</f>
        <v>8774.85</v>
      </c>
      <c r="L38" s="44">
        <f>K38*C38</f>
        <v>0</v>
      </c>
      <c r="M38" s="104"/>
      <c r="N38" s="13">
        <f>K38*O38*M38/100</f>
        <v>0</v>
      </c>
      <c r="O38" s="12"/>
      <c r="P38" s="6"/>
      <c r="Q38" s="5"/>
      <c r="R38" s="5"/>
      <c r="S38" s="5"/>
      <c r="T38" s="5"/>
      <c r="U38" s="5"/>
      <c r="V38" s="5"/>
      <c r="W38" s="5"/>
      <c r="X38" s="6"/>
      <c r="Y38" s="9"/>
    </row>
    <row r="39" spans="1:25" s="33" customFormat="1" ht="24" customHeight="1" thickBot="1" x14ac:dyDescent="0.25">
      <c r="A39" s="119" t="s">
        <v>158</v>
      </c>
      <c r="B39" s="120"/>
      <c r="C39" s="120">
        <f>SUM(C38:C38)</f>
        <v>0</v>
      </c>
      <c r="D39" s="121"/>
      <c r="E39" s="107"/>
      <c r="F39" s="125"/>
      <c r="G39" s="120"/>
      <c r="H39" s="130"/>
      <c r="I39" s="149"/>
      <c r="J39" s="120"/>
      <c r="K39" s="156"/>
      <c r="L39" s="128">
        <f>SUM(L38:L38)</f>
        <v>0</v>
      </c>
      <c r="M39" s="129"/>
      <c r="N39" s="128">
        <f>SUM(N38:N38)</f>
        <v>0</v>
      </c>
      <c r="O39" s="106"/>
      <c r="P39" s="7"/>
      <c r="Q39" s="7"/>
      <c r="R39" s="7"/>
      <c r="S39" s="7"/>
      <c r="T39" s="7"/>
      <c r="U39" s="7"/>
      <c r="V39" s="7"/>
      <c r="W39" s="7"/>
      <c r="X39" s="7"/>
      <c r="Y39" s="32"/>
    </row>
    <row r="40" spans="1:25" ht="24" customHeight="1" thickBot="1" x14ac:dyDescent="0.25">
      <c r="A40" s="24"/>
      <c r="B40" s="34" t="s">
        <v>114</v>
      </c>
      <c r="C40" s="24"/>
      <c r="D40" s="48">
        <v>4795</v>
      </c>
      <c r="E40" s="45"/>
      <c r="F40" s="99">
        <v>0.96</v>
      </c>
      <c r="G40" s="24">
        <v>0.44</v>
      </c>
      <c r="H40" s="25">
        <f>D40*(F40+G40)</f>
        <v>6713</v>
      </c>
      <c r="I40" s="147">
        <f>H40</f>
        <v>6713</v>
      </c>
      <c r="J40" s="23">
        <v>1</v>
      </c>
      <c r="K40" s="154">
        <f>I40*J40</f>
        <v>6713</v>
      </c>
      <c r="L40" s="44">
        <f>K40*C40</f>
        <v>0</v>
      </c>
      <c r="M40" s="104"/>
      <c r="N40" s="13">
        <f>K40*O40*M40/100</f>
        <v>0</v>
      </c>
      <c r="O40" s="12"/>
      <c r="P40" s="6"/>
      <c r="Q40" s="5"/>
      <c r="R40" s="5"/>
      <c r="S40" s="5"/>
      <c r="T40" s="5"/>
      <c r="U40" s="5"/>
      <c r="V40" s="5"/>
      <c r="W40" s="5"/>
      <c r="X40" s="6"/>
      <c r="Y40" s="9"/>
    </row>
    <row r="41" spans="1:25" s="33" customFormat="1" ht="24" customHeight="1" thickBot="1" x14ac:dyDescent="0.25">
      <c r="A41" s="119" t="s">
        <v>159</v>
      </c>
      <c r="B41" s="120"/>
      <c r="C41" s="120">
        <f>SUM(C40:C40)</f>
        <v>0</v>
      </c>
      <c r="D41" s="121"/>
      <c r="E41" s="107"/>
      <c r="F41" s="125"/>
      <c r="G41" s="120"/>
      <c r="H41" s="130"/>
      <c r="I41" s="149"/>
      <c r="J41" s="120"/>
      <c r="K41" s="156"/>
      <c r="L41" s="128">
        <f>SUM(L40:L40)</f>
        <v>0</v>
      </c>
      <c r="M41" s="129"/>
      <c r="N41" s="128">
        <f>SUM(N40:N40)</f>
        <v>0</v>
      </c>
      <c r="O41" s="106"/>
      <c r="P41" s="7"/>
      <c r="Q41" s="7"/>
      <c r="R41" s="7"/>
      <c r="S41" s="7"/>
      <c r="T41" s="7"/>
      <c r="U41" s="7"/>
      <c r="V41" s="7"/>
      <c r="W41" s="7"/>
      <c r="X41" s="7"/>
      <c r="Y41" s="32"/>
    </row>
    <row r="42" spans="1:25" ht="24" customHeight="1" thickBot="1" x14ac:dyDescent="0.25">
      <c r="A42" s="24"/>
      <c r="B42" s="34" t="s">
        <v>143</v>
      </c>
      <c r="C42" s="24"/>
      <c r="D42" s="48">
        <v>4795</v>
      </c>
      <c r="E42" s="45"/>
      <c r="F42" s="99">
        <v>1.1200000000000001</v>
      </c>
      <c r="G42" s="24">
        <v>0.71</v>
      </c>
      <c r="H42" s="25">
        <f>D42*(F42+G42)</f>
        <v>8774.85</v>
      </c>
      <c r="I42" s="147">
        <f>H42</f>
        <v>8774.85</v>
      </c>
      <c r="J42" s="23">
        <v>1</v>
      </c>
      <c r="K42" s="154">
        <f>I42*J42</f>
        <v>8774.85</v>
      </c>
      <c r="L42" s="44">
        <f>K42*C42</f>
        <v>0</v>
      </c>
      <c r="M42" s="104"/>
      <c r="N42" s="13">
        <f>K42*O42*M42/100</f>
        <v>0</v>
      </c>
      <c r="O42" s="12"/>
      <c r="P42" s="6"/>
      <c r="Q42" s="5"/>
      <c r="R42" s="5"/>
      <c r="S42" s="5"/>
      <c r="T42" s="5"/>
      <c r="U42" s="5"/>
      <c r="V42" s="5"/>
      <c r="W42" s="5"/>
      <c r="X42" s="6"/>
      <c r="Y42" s="9"/>
    </row>
    <row r="43" spans="1:25" s="33" customFormat="1" ht="24" customHeight="1" thickBot="1" x14ac:dyDescent="0.25">
      <c r="A43" s="119" t="s">
        <v>160</v>
      </c>
      <c r="B43" s="120"/>
      <c r="C43" s="120">
        <f>SUM(C42:C42)</f>
        <v>0</v>
      </c>
      <c r="D43" s="121"/>
      <c r="E43" s="107"/>
      <c r="F43" s="125"/>
      <c r="G43" s="120"/>
      <c r="H43" s="130"/>
      <c r="I43" s="149"/>
      <c r="J43" s="120"/>
      <c r="K43" s="156"/>
      <c r="L43" s="128">
        <f>SUM(L42:L42)</f>
        <v>0</v>
      </c>
      <c r="M43" s="129"/>
      <c r="N43" s="128">
        <f>SUM(N42:N42)</f>
        <v>0</v>
      </c>
      <c r="O43" s="106"/>
      <c r="P43" s="7"/>
      <c r="Q43" s="7"/>
      <c r="R43" s="7"/>
      <c r="S43" s="7"/>
      <c r="T43" s="7"/>
      <c r="U43" s="7"/>
      <c r="V43" s="7"/>
      <c r="W43" s="7"/>
      <c r="X43" s="7"/>
      <c r="Y43" s="32"/>
    </row>
    <row r="44" spans="1:25" ht="12.75" customHeight="1" x14ac:dyDescent="0.2">
      <c r="A44" s="24"/>
      <c r="B44" s="53" t="s">
        <v>274</v>
      </c>
      <c r="C44" s="24"/>
      <c r="D44" s="48">
        <v>4795</v>
      </c>
      <c r="E44" s="45"/>
      <c r="F44" s="99">
        <v>1.1200000000000001</v>
      </c>
      <c r="G44" s="24">
        <v>0.37</v>
      </c>
      <c r="H44" s="25">
        <f>D44*(F44+G44)</f>
        <v>7144.5500000000011</v>
      </c>
      <c r="I44" s="147">
        <f>H44</f>
        <v>7144.5500000000011</v>
      </c>
      <c r="J44" s="23">
        <v>1</v>
      </c>
      <c r="K44" s="154">
        <f>I44*J44</f>
        <v>7144.5500000000011</v>
      </c>
      <c r="L44" s="43">
        <f>ROUND(K44*C44,2)</f>
        <v>0</v>
      </c>
      <c r="M44" s="104"/>
      <c r="N44" s="13">
        <f>K44*O44*M44/100</f>
        <v>0</v>
      </c>
      <c r="O44" s="12"/>
      <c r="P44" s="6"/>
      <c r="Q44" s="5"/>
      <c r="R44" s="5"/>
      <c r="S44" s="5"/>
      <c r="T44" s="5"/>
      <c r="U44" s="5"/>
      <c r="V44" s="5"/>
      <c r="W44" s="5"/>
      <c r="X44" s="6"/>
      <c r="Y44" s="9"/>
    </row>
    <row r="45" spans="1:25" ht="0.75" customHeight="1" thickBot="1" x14ac:dyDescent="0.25">
      <c r="A45" s="105"/>
      <c r="B45" s="72"/>
      <c r="C45" s="5"/>
      <c r="D45" s="5"/>
      <c r="E45" s="102"/>
      <c r="F45" s="5"/>
      <c r="G45" s="5"/>
      <c r="H45" s="10"/>
      <c r="I45" s="150"/>
      <c r="J45" s="6"/>
      <c r="K45" s="157"/>
      <c r="L45" s="44"/>
      <c r="M45" s="104"/>
      <c r="N45" s="10"/>
      <c r="O45" s="12"/>
      <c r="P45" s="6"/>
      <c r="Q45" s="5"/>
      <c r="R45" s="5"/>
      <c r="S45" s="5"/>
      <c r="T45" s="5"/>
      <c r="U45" s="5"/>
      <c r="V45" s="5"/>
      <c r="W45" s="5"/>
      <c r="X45" s="6"/>
      <c r="Y45" s="9"/>
    </row>
    <row r="46" spans="1:25" s="33" customFormat="1" ht="22.5" customHeight="1" thickBot="1" x14ac:dyDescent="0.25">
      <c r="A46" s="119" t="s">
        <v>176</v>
      </c>
      <c r="B46" s="120"/>
      <c r="C46" s="121">
        <f>SUM(C44:C45)</f>
        <v>0</v>
      </c>
      <c r="D46" s="122"/>
      <c r="E46" s="131"/>
      <c r="F46" s="124"/>
      <c r="G46" s="125"/>
      <c r="H46" s="130"/>
      <c r="I46" s="149"/>
      <c r="J46" s="120"/>
      <c r="K46" s="156"/>
      <c r="L46" s="128">
        <f>SUM(L44:L45)</f>
        <v>0</v>
      </c>
      <c r="M46" s="129"/>
      <c r="N46" s="128">
        <f>SUM(N44:N44)</f>
        <v>0</v>
      </c>
      <c r="O46" s="106"/>
      <c r="P46" s="7"/>
      <c r="Q46" s="7"/>
      <c r="R46" s="7"/>
      <c r="S46" s="7"/>
      <c r="T46" s="7"/>
      <c r="U46" s="7"/>
      <c r="V46" s="7"/>
      <c r="W46" s="7"/>
      <c r="X46" s="7"/>
      <c r="Y46" s="32"/>
    </row>
    <row r="47" spans="1:25" ht="24" hidden="1" customHeight="1" x14ac:dyDescent="0.2">
      <c r="A47" s="24"/>
      <c r="B47" s="54" t="s">
        <v>126</v>
      </c>
      <c r="C47" s="24"/>
      <c r="D47" s="48">
        <v>4611</v>
      </c>
      <c r="E47" s="62"/>
      <c r="F47" s="99">
        <v>1.1200000000000001</v>
      </c>
      <c r="G47" s="24">
        <v>0.71</v>
      </c>
      <c r="H47" s="25">
        <f>D47*(F47+G47)</f>
        <v>8438.130000000001</v>
      </c>
      <c r="I47" s="147">
        <f>H47</f>
        <v>8438.130000000001</v>
      </c>
      <c r="J47" s="23">
        <v>1</v>
      </c>
      <c r="K47" s="154">
        <f>I47*J47</f>
        <v>8438.130000000001</v>
      </c>
      <c r="L47" s="12"/>
      <c r="M47" s="104">
        <f>J47*N47*L47/100</f>
        <v>0</v>
      </c>
      <c r="N47" s="12"/>
      <c r="O47" s="5"/>
      <c r="P47" s="5"/>
      <c r="Q47" s="5"/>
      <c r="R47" s="5"/>
      <c r="S47" s="5"/>
      <c r="T47" s="5"/>
      <c r="U47" s="5"/>
      <c r="V47" s="5"/>
      <c r="W47" s="6"/>
      <c r="X47" s="9"/>
    </row>
    <row r="48" spans="1:25" s="33" customFormat="1" ht="24" hidden="1" customHeight="1" thickBot="1" x14ac:dyDescent="0.25">
      <c r="A48" s="119" t="s">
        <v>161</v>
      </c>
      <c r="B48" s="120"/>
      <c r="C48" s="120">
        <f>SUM(C46:C47)</f>
        <v>0</v>
      </c>
      <c r="D48" s="121"/>
      <c r="E48" s="106"/>
      <c r="F48" s="125"/>
      <c r="G48" s="120"/>
      <c r="H48" s="130"/>
      <c r="I48" s="117"/>
      <c r="J48" s="130"/>
      <c r="K48" s="153">
        <f>SUM(K46:K47)</f>
        <v>8438.130000000001</v>
      </c>
      <c r="L48" s="132"/>
      <c r="M48" s="133">
        <f>SUM(M46:M47)</f>
        <v>0</v>
      </c>
      <c r="N48" s="134"/>
      <c r="O48" s="135"/>
      <c r="P48" s="7"/>
      <c r="Q48" s="7"/>
      <c r="R48" s="7"/>
      <c r="S48" s="7"/>
      <c r="T48" s="7"/>
      <c r="U48" s="7"/>
      <c r="V48" s="7"/>
      <c r="W48" s="7"/>
      <c r="X48" s="32"/>
    </row>
    <row r="49" spans="1:25" ht="24" hidden="1" customHeight="1" x14ac:dyDescent="0.2">
      <c r="A49" s="24"/>
      <c r="B49" s="40" t="s">
        <v>115</v>
      </c>
      <c r="C49" s="24"/>
      <c r="D49" s="48">
        <v>4611</v>
      </c>
      <c r="E49" s="45"/>
      <c r="F49" s="99">
        <v>0.96</v>
      </c>
      <c r="G49" s="24">
        <v>0.44</v>
      </c>
      <c r="H49" s="25">
        <f>D49*(F49+G49)</f>
        <v>6455.4</v>
      </c>
      <c r="I49" s="147">
        <f>H49</f>
        <v>6455.4</v>
      </c>
      <c r="J49" s="23">
        <v>1</v>
      </c>
      <c r="K49" s="154">
        <f>I49*J49</f>
        <v>6455.4</v>
      </c>
      <c r="L49" s="44">
        <f>K49*C49</f>
        <v>0</v>
      </c>
      <c r="M49" s="104"/>
      <c r="N49" s="13">
        <f>K49*O49*M49/100</f>
        <v>0</v>
      </c>
      <c r="O49" s="12"/>
      <c r="P49" s="6"/>
      <c r="Q49" s="5"/>
      <c r="R49" s="5"/>
      <c r="S49" s="5"/>
      <c r="T49" s="5"/>
      <c r="U49" s="5"/>
      <c r="V49" s="5"/>
      <c r="W49" s="5"/>
      <c r="X49" s="6"/>
      <c r="Y49" s="9"/>
    </row>
    <row r="50" spans="1:25" s="33" customFormat="1" ht="24" hidden="1" customHeight="1" thickBot="1" x14ac:dyDescent="0.25">
      <c r="A50" s="119" t="s">
        <v>162</v>
      </c>
      <c r="B50" s="120"/>
      <c r="C50" s="120">
        <f>SUM(C49:C49)</f>
        <v>0</v>
      </c>
      <c r="D50" s="121"/>
      <c r="E50" s="107"/>
      <c r="F50" s="125"/>
      <c r="G50" s="120"/>
      <c r="H50" s="130"/>
      <c r="I50" s="149"/>
      <c r="J50" s="120"/>
      <c r="K50" s="156"/>
      <c r="L50" s="128">
        <f>SUM(L49:L49)</f>
        <v>0</v>
      </c>
      <c r="M50" s="129"/>
      <c r="N50" s="109">
        <f>K50*O50*M50/100</f>
        <v>0</v>
      </c>
      <c r="O50" s="106"/>
      <c r="P50" s="7"/>
      <c r="Q50" s="7"/>
      <c r="R50" s="7"/>
      <c r="S50" s="7"/>
      <c r="T50" s="7"/>
      <c r="U50" s="7"/>
      <c r="V50" s="7"/>
      <c r="W50" s="7"/>
      <c r="X50" s="7"/>
      <c r="Y50" s="32"/>
    </row>
    <row r="51" spans="1:25" ht="18" customHeight="1" x14ac:dyDescent="0.2">
      <c r="A51" s="317"/>
      <c r="B51" s="34" t="s">
        <v>116</v>
      </c>
      <c r="C51" s="24"/>
      <c r="D51" s="48">
        <v>4795</v>
      </c>
      <c r="E51" s="45"/>
      <c r="F51" s="99">
        <v>0.96</v>
      </c>
      <c r="G51" s="24">
        <v>0.51</v>
      </c>
      <c r="H51" s="25">
        <f>D51*(F51+G51)</f>
        <v>7048.65</v>
      </c>
      <c r="I51" s="115">
        <f>ROUND(H51,2)</f>
        <v>7048.65</v>
      </c>
      <c r="J51" s="23">
        <v>1</v>
      </c>
      <c r="K51" s="154">
        <f>I51*J51</f>
        <v>7048.65</v>
      </c>
      <c r="L51" s="43">
        <f>ROUND(K51*C51,2)</f>
        <v>0</v>
      </c>
      <c r="M51" s="104"/>
      <c r="N51" s="13">
        <f>K51*O51*M51/100</f>
        <v>0</v>
      </c>
      <c r="O51" s="12"/>
      <c r="P51" s="6"/>
      <c r="Q51" s="5"/>
      <c r="R51" s="5"/>
      <c r="S51" s="5"/>
      <c r="T51" s="5"/>
      <c r="U51" s="5"/>
      <c r="V51" s="5"/>
      <c r="W51" s="5"/>
      <c r="X51" s="6"/>
      <c r="Y51" s="9"/>
    </row>
    <row r="52" spans="1:25" ht="15.75" customHeight="1" thickBot="1" x14ac:dyDescent="0.25">
      <c r="A52" s="5"/>
      <c r="B52" s="34" t="s">
        <v>116</v>
      </c>
      <c r="C52" s="24"/>
      <c r="D52" s="48">
        <v>4795</v>
      </c>
      <c r="E52" s="45"/>
      <c r="F52" s="99">
        <v>0.96</v>
      </c>
      <c r="G52" s="24">
        <v>0.51</v>
      </c>
      <c r="H52" s="25">
        <f>D52*(F52+G52)</f>
        <v>7048.65</v>
      </c>
      <c r="I52" s="115">
        <f>ROUND(H52,2)</f>
        <v>7048.65</v>
      </c>
      <c r="J52" s="6">
        <v>1</v>
      </c>
      <c r="K52" s="154">
        <f>I52*J52</f>
        <v>7048.65</v>
      </c>
      <c r="L52" s="43">
        <f>ROUND(K52*C52,2)</f>
        <v>0</v>
      </c>
      <c r="M52" s="104"/>
      <c r="N52" s="10"/>
      <c r="O52" s="12"/>
      <c r="P52" s="6"/>
      <c r="Q52" s="5"/>
      <c r="R52" s="5"/>
      <c r="S52" s="5"/>
      <c r="T52" s="5"/>
      <c r="U52" s="5"/>
      <c r="V52" s="5"/>
      <c r="W52" s="5"/>
      <c r="X52" s="6"/>
      <c r="Y52" s="9"/>
    </row>
    <row r="53" spans="1:25" s="33" customFormat="1" ht="12" customHeight="1" thickBot="1" x14ac:dyDescent="0.25">
      <c r="A53" s="119" t="s">
        <v>163</v>
      </c>
      <c r="B53" s="120"/>
      <c r="C53" s="121">
        <f>SUM(C51:C52)</f>
        <v>0</v>
      </c>
      <c r="D53" s="122"/>
      <c r="E53" s="131"/>
      <c r="F53" s="124"/>
      <c r="G53" s="125"/>
      <c r="H53" s="130"/>
      <c r="I53" s="149"/>
      <c r="J53" s="120"/>
      <c r="K53" s="156"/>
      <c r="L53" s="128">
        <f>SUM(L51:L52)</f>
        <v>0</v>
      </c>
      <c r="M53" s="129"/>
      <c r="N53" s="128">
        <f>SUM(N51:N51)</f>
        <v>0</v>
      </c>
      <c r="O53" s="106"/>
      <c r="P53" s="7"/>
      <c r="Q53" s="7"/>
      <c r="R53" s="7"/>
      <c r="S53" s="7"/>
      <c r="T53" s="7"/>
      <c r="U53" s="7"/>
      <c r="V53" s="7"/>
      <c r="W53" s="7"/>
      <c r="X53" s="7"/>
      <c r="Y53" s="32"/>
    </row>
    <row r="54" spans="1:25" ht="24" hidden="1" customHeight="1" thickBot="1" x14ac:dyDescent="0.25">
      <c r="A54" s="24"/>
      <c r="B54" s="34" t="s">
        <v>117</v>
      </c>
      <c r="C54" s="24"/>
      <c r="D54" s="48">
        <v>4611</v>
      </c>
      <c r="E54" s="103"/>
      <c r="F54" s="99">
        <v>1.1200000000000001</v>
      </c>
      <c r="G54" s="24">
        <v>0.63</v>
      </c>
      <c r="H54" s="25">
        <f>D54*(F54+G54)</f>
        <v>8069.25</v>
      </c>
      <c r="I54" s="115">
        <f>ROUND(H54,2)</f>
        <v>8069.25</v>
      </c>
      <c r="J54" s="23">
        <v>1</v>
      </c>
      <c r="K54" s="154">
        <f>I54*J54</f>
        <v>8069.25</v>
      </c>
      <c r="L54" s="44">
        <f>K54*C54</f>
        <v>0</v>
      </c>
      <c r="M54" s="12"/>
      <c r="N54" s="13">
        <f>K54*O54*M54/100</f>
        <v>0</v>
      </c>
      <c r="O54" s="12"/>
      <c r="P54" s="6"/>
      <c r="Q54" s="5"/>
      <c r="R54" s="5"/>
      <c r="S54" s="5"/>
      <c r="T54" s="5"/>
      <c r="U54" s="5"/>
      <c r="V54" s="5"/>
      <c r="W54" s="5"/>
      <c r="X54" s="6"/>
      <c r="Y54" s="9"/>
    </row>
    <row r="55" spans="1:25" s="33" customFormat="1" ht="24" hidden="1" customHeight="1" thickBot="1" x14ac:dyDescent="0.25">
      <c r="A55" s="119" t="s">
        <v>164</v>
      </c>
      <c r="B55" s="120"/>
      <c r="C55" s="120">
        <f>SUM(C54:C54)</f>
        <v>0</v>
      </c>
      <c r="D55" s="121"/>
      <c r="E55" s="107"/>
      <c r="F55" s="125"/>
      <c r="G55" s="120"/>
      <c r="H55" s="130"/>
      <c r="I55" s="149"/>
      <c r="J55" s="120"/>
      <c r="K55" s="156"/>
      <c r="L55" s="128">
        <f>SUM(L54:L54)</f>
        <v>0</v>
      </c>
      <c r="M55" s="106"/>
      <c r="N55" s="128">
        <f>SUM(N54:N54)</f>
        <v>0</v>
      </c>
      <c r="O55" s="106"/>
      <c r="P55" s="7"/>
      <c r="Q55" s="7"/>
      <c r="R55" s="7"/>
      <c r="S55" s="7"/>
      <c r="T55" s="7"/>
      <c r="U55" s="7"/>
      <c r="V55" s="7"/>
      <c r="W55" s="7"/>
      <c r="X55" s="7"/>
      <c r="Y55" s="32"/>
    </row>
    <row r="56" spans="1:25" ht="24" hidden="1" customHeight="1" thickBot="1" x14ac:dyDescent="0.25">
      <c r="A56" s="24"/>
      <c r="B56" s="55" t="s">
        <v>128</v>
      </c>
      <c r="C56" s="24"/>
      <c r="D56" s="48">
        <v>4611</v>
      </c>
      <c r="E56" s="12"/>
      <c r="F56" s="99">
        <v>1.1200000000000001</v>
      </c>
      <c r="G56" s="24">
        <v>0.71</v>
      </c>
      <c r="H56" s="25">
        <f>D56*(F56+G56)</f>
        <v>8438.130000000001</v>
      </c>
      <c r="I56" s="115">
        <f>ROUND(H56,2)</f>
        <v>8438.1299999999992</v>
      </c>
      <c r="J56" s="23">
        <v>1</v>
      </c>
      <c r="K56" s="154">
        <f>I56*J56</f>
        <v>8438.1299999999992</v>
      </c>
      <c r="L56" s="26">
        <f>K56*C56</f>
        <v>0</v>
      </c>
      <c r="M56" s="12"/>
      <c r="N56" s="29">
        <f>K56*O56*M56/100</f>
        <v>0</v>
      </c>
      <c r="O56" s="12"/>
      <c r="P56" s="6"/>
      <c r="Q56" s="5"/>
      <c r="R56" s="5"/>
      <c r="S56" s="5"/>
      <c r="T56" s="5"/>
      <c r="U56" s="5"/>
      <c r="V56" s="5"/>
      <c r="W56" s="5"/>
      <c r="X56" s="6"/>
      <c r="Y56" s="9"/>
    </row>
    <row r="57" spans="1:25" s="33" customFormat="1" ht="24" hidden="1" customHeight="1" thickBot="1" x14ac:dyDescent="0.25">
      <c r="A57" s="427" t="s">
        <v>165</v>
      </c>
      <c r="B57" s="428"/>
      <c r="C57" s="120">
        <f>SUM(C56:C56)</f>
        <v>0</v>
      </c>
      <c r="D57" s="121"/>
      <c r="E57" s="106"/>
      <c r="F57" s="125"/>
      <c r="G57" s="120"/>
      <c r="H57" s="130"/>
      <c r="I57" s="145"/>
      <c r="J57" s="120"/>
      <c r="K57" s="153"/>
      <c r="L57" s="130">
        <f>SUM(L56:L56)</f>
        <v>0</v>
      </c>
      <c r="M57" s="132"/>
      <c r="N57" s="128">
        <f>SUM(N56:N56)</f>
        <v>0</v>
      </c>
      <c r="O57" s="134"/>
      <c r="P57" s="7"/>
      <c r="Q57" s="7"/>
      <c r="R57" s="7"/>
      <c r="S57" s="7"/>
      <c r="T57" s="7"/>
      <c r="U57" s="7"/>
      <c r="V57" s="7"/>
      <c r="W57" s="7"/>
      <c r="X57" s="7"/>
      <c r="Y57" s="32"/>
    </row>
    <row r="58" spans="1:25" ht="24" hidden="1" customHeight="1" thickBot="1" x14ac:dyDescent="0.25">
      <c r="A58" s="24"/>
      <c r="B58" s="55" t="s">
        <v>127</v>
      </c>
      <c r="C58" s="24"/>
      <c r="D58" s="48">
        <v>4611</v>
      </c>
      <c r="E58" s="12"/>
      <c r="F58" s="99">
        <v>1.1200000000000001</v>
      </c>
      <c r="G58" s="24">
        <v>0.71</v>
      </c>
      <c r="H58" s="25">
        <f>D58*(F58+G58)</f>
        <v>8438.130000000001</v>
      </c>
      <c r="I58" s="115">
        <f>ROUND(H58,2)</f>
        <v>8438.1299999999992</v>
      </c>
      <c r="J58" s="23">
        <v>1</v>
      </c>
      <c r="K58" s="154">
        <f>I58*J58</f>
        <v>8438.1299999999992</v>
      </c>
      <c r="L58" s="26">
        <f>K58*C58</f>
        <v>0</v>
      </c>
      <c r="M58" s="12"/>
      <c r="N58" s="29">
        <f>K58*O58*M58/100</f>
        <v>0</v>
      </c>
      <c r="O58" s="12"/>
      <c r="P58" s="6"/>
      <c r="Q58" s="5"/>
      <c r="R58" s="5"/>
      <c r="S58" s="5"/>
      <c r="T58" s="5"/>
      <c r="U58" s="5"/>
      <c r="V58" s="5"/>
      <c r="W58" s="5"/>
      <c r="X58" s="6"/>
      <c r="Y58" s="9"/>
    </row>
    <row r="59" spans="1:25" s="33" customFormat="1" ht="42" hidden="1" customHeight="1" thickBot="1" x14ac:dyDescent="0.25">
      <c r="A59" s="427" t="s">
        <v>166</v>
      </c>
      <c r="B59" s="429"/>
      <c r="C59" s="120">
        <f>SUM(C57:C58)</f>
        <v>0</v>
      </c>
      <c r="D59" s="121"/>
      <c r="E59" s="106"/>
      <c r="F59" s="125"/>
      <c r="G59" s="120"/>
      <c r="H59" s="130"/>
      <c r="I59" s="145"/>
      <c r="J59" s="120"/>
      <c r="K59" s="153"/>
      <c r="L59" s="130">
        <f>SUM(L57:L58)</f>
        <v>0</v>
      </c>
      <c r="M59" s="132"/>
      <c r="N59" s="128">
        <f>SUM(N57:N58)</f>
        <v>0</v>
      </c>
      <c r="O59" s="134"/>
      <c r="P59" s="7"/>
      <c r="Q59" s="7"/>
      <c r="R59" s="7"/>
      <c r="S59" s="7"/>
      <c r="T59" s="7"/>
      <c r="U59" s="7"/>
      <c r="V59" s="7"/>
      <c r="W59" s="7"/>
      <c r="X59" s="7"/>
      <c r="Y59" s="32"/>
    </row>
    <row r="60" spans="1:25" ht="24" hidden="1" customHeight="1" thickBot="1" x14ac:dyDescent="0.25">
      <c r="A60" s="24"/>
      <c r="B60" s="54" t="s">
        <v>129</v>
      </c>
      <c r="C60" s="24"/>
      <c r="D60" s="48">
        <v>4611</v>
      </c>
      <c r="E60" s="12"/>
      <c r="F60" s="99">
        <v>0.96</v>
      </c>
      <c r="G60" s="24">
        <v>0.41</v>
      </c>
      <c r="H60" s="25">
        <f>D60*(F60+G60)</f>
        <v>6317.07</v>
      </c>
      <c r="I60" s="115">
        <f>ROUND(H60,2)</f>
        <v>6317.07</v>
      </c>
      <c r="J60" s="23">
        <v>1</v>
      </c>
      <c r="K60" s="154">
        <f>I60*J60</f>
        <v>6317.07</v>
      </c>
      <c r="L60" s="26">
        <f>K60*C60</f>
        <v>0</v>
      </c>
      <c r="M60" s="12"/>
      <c r="N60" s="29">
        <f>K60*O60*M60/100</f>
        <v>0</v>
      </c>
      <c r="O60" s="12"/>
      <c r="P60" s="6"/>
      <c r="Q60" s="5"/>
      <c r="R60" s="5"/>
      <c r="S60" s="5"/>
      <c r="T60" s="5"/>
      <c r="U60" s="5"/>
      <c r="V60" s="5"/>
      <c r="W60" s="5"/>
      <c r="X60" s="6"/>
      <c r="Y60" s="9"/>
    </row>
    <row r="61" spans="1:25" s="33" customFormat="1" ht="24" hidden="1" customHeight="1" thickBot="1" x14ac:dyDescent="0.25">
      <c r="A61" s="119" t="s">
        <v>167</v>
      </c>
      <c r="B61" s="120"/>
      <c r="C61" s="120">
        <f>SUM(C59:C60)</f>
        <v>0</v>
      </c>
      <c r="D61" s="121"/>
      <c r="E61" s="106"/>
      <c r="F61" s="125"/>
      <c r="G61" s="120"/>
      <c r="H61" s="130"/>
      <c r="I61" s="145"/>
      <c r="J61" s="120"/>
      <c r="K61" s="153"/>
      <c r="L61" s="130">
        <f>SUM(L59:L60)</f>
        <v>0</v>
      </c>
      <c r="M61" s="132"/>
      <c r="N61" s="128">
        <f>SUM(N59:N60)</f>
        <v>0</v>
      </c>
      <c r="O61" s="134"/>
      <c r="P61" s="7"/>
      <c r="Q61" s="7"/>
      <c r="R61" s="7"/>
      <c r="S61" s="7"/>
      <c r="T61" s="7"/>
      <c r="U61" s="7"/>
      <c r="V61" s="7"/>
      <c r="W61" s="7"/>
      <c r="X61" s="7"/>
      <c r="Y61" s="32"/>
    </row>
    <row r="62" spans="1:25" ht="24" hidden="1" customHeight="1" thickBot="1" x14ac:dyDescent="0.25">
      <c r="A62" s="24"/>
      <c r="B62" s="55" t="s">
        <v>135</v>
      </c>
      <c r="C62" s="24"/>
      <c r="D62" s="48">
        <v>4611</v>
      </c>
      <c r="E62" s="12"/>
      <c r="F62" s="99">
        <v>0.96</v>
      </c>
      <c r="G62" s="24">
        <v>0.55000000000000004</v>
      </c>
      <c r="H62" s="25">
        <f>D62*(F62+G62)</f>
        <v>6962.61</v>
      </c>
      <c r="I62" s="115">
        <f>ROUND(H62,2)</f>
        <v>6962.61</v>
      </c>
      <c r="J62" s="23">
        <v>1</v>
      </c>
      <c r="K62" s="154">
        <f>I62*J62</f>
        <v>6962.61</v>
      </c>
      <c r="L62" s="26">
        <f>K62*C62</f>
        <v>0</v>
      </c>
      <c r="M62" s="12"/>
      <c r="N62" s="29">
        <f>K62*O62*M62/100</f>
        <v>0</v>
      </c>
      <c r="O62" s="12"/>
      <c r="P62" s="6"/>
      <c r="Q62" s="5"/>
      <c r="R62" s="5"/>
      <c r="S62" s="5"/>
      <c r="T62" s="5"/>
      <c r="U62" s="5"/>
      <c r="V62" s="5"/>
      <c r="W62" s="5"/>
      <c r="X62" s="6"/>
      <c r="Y62" s="9"/>
    </row>
    <row r="63" spans="1:25" s="33" customFormat="1" ht="24" hidden="1" customHeight="1" thickBot="1" x14ac:dyDescent="0.25">
      <c r="A63" s="427" t="s">
        <v>168</v>
      </c>
      <c r="B63" s="428"/>
      <c r="C63" s="120">
        <f>SUM(C61:C62)</f>
        <v>0</v>
      </c>
      <c r="D63" s="121"/>
      <c r="E63" s="106"/>
      <c r="F63" s="125"/>
      <c r="G63" s="120"/>
      <c r="H63" s="130"/>
      <c r="I63" s="145"/>
      <c r="J63" s="120"/>
      <c r="K63" s="153"/>
      <c r="L63" s="130">
        <f>SUM(L61:L62)</f>
        <v>0</v>
      </c>
      <c r="M63" s="132"/>
      <c r="N63" s="128">
        <f>SUM(N61:N62)</f>
        <v>0</v>
      </c>
      <c r="O63" s="134"/>
      <c r="P63" s="7"/>
      <c r="Q63" s="7"/>
      <c r="R63" s="7"/>
      <c r="S63" s="7"/>
      <c r="T63" s="7"/>
      <c r="U63" s="7"/>
      <c r="V63" s="7"/>
      <c r="W63" s="7"/>
      <c r="X63" s="7"/>
      <c r="Y63" s="32"/>
    </row>
    <row r="64" spans="1:25" ht="24" hidden="1" customHeight="1" thickBot="1" x14ac:dyDescent="0.25">
      <c r="A64" s="15"/>
      <c r="B64" s="56" t="s">
        <v>136</v>
      </c>
      <c r="C64" s="15"/>
      <c r="D64" s="97">
        <v>4611</v>
      </c>
      <c r="E64" s="12"/>
      <c r="F64" s="98">
        <v>0.96</v>
      </c>
      <c r="G64" s="15">
        <v>0.75</v>
      </c>
      <c r="H64" s="16">
        <f>D64*(F64+G64)</f>
        <v>7884.8099999999995</v>
      </c>
      <c r="I64" s="115">
        <f>ROUND(H64,2)</f>
        <v>7884.81</v>
      </c>
      <c r="J64" s="14">
        <v>1</v>
      </c>
      <c r="K64" s="155">
        <f>I64*J64</f>
        <v>7884.81</v>
      </c>
      <c r="L64" s="17">
        <f>K64*C64</f>
        <v>0</v>
      </c>
      <c r="M64" s="12"/>
      <c r="N64" s="29">
        <f>K64*O64*M64/100</f>
        <v>0</v>
      </c>
      <c r="O64" s="12"/>
      <c r="P64" s="6"/>
      <c r="Q64" s="5"/>
      <c r="R64" s="5"/>
      <c r="S64" s="5"/>
      <c r="T64" s="5"/>
      <c r="U64" s="5"/>
      <c r="V64" s="5"/>
      <c r="W64" s="5"/>
      <c r="X64" s="6"/>
      <c r="Y64" s="9"/>
    </row>
    <row r="65" spans="1:25" s="33" customFormat="1" ht="24" hidden="1" customHeight="1" thickBot="1" x14ac:dyDescent="0.25">
      <c r="A65" s="119" t="s">
        <v>169</v>
      </c>
      <c r="B65" s="120"/>
      <c r="C65" s="120">
        <f>SUM(C64:C64)</f>
        <v>0</v>
      </c>
      <c r="D65" s="121"/>
      <c r="E65" s="106"/>
      <c r="F65" s="125"/>
      <c r="G65" s="120"/>
      <c r="H65" s="130"/>
      <c r="I65" s="145"/>
      <c r="J65" s="120"/>
      <c r="K65" s="153"/>
      <c r="L65" s="130">
        <f>SUM(L64:L64)</f>
        <v>0</v>
      </c>
      <c r="M65" s="132"/>
      <c r="N65" s="130">
        <f>SUM(N64:N64)</f>
        <v>0</v>
      </c>
      <c r="O65" s="60"/>
      <c r="P65" s="7"/>
      <c r="Q65" s="7"/>
      <c r="R65" s="7"/>
      <c r="S65" s="7"/>
      <c r="T65" s="7"/>
      <c r="U65" s="7"/>
      <c r="V65" s="7"/>
      <c r="W65" s="7"/>
      <c r="X65" s="7"/>
      <c r="Y65" s="32"/>
    </row>
    <row r="66" spans="1:25" ht="24" hidden="1" customHeight="1" thickBot="1" x14ac:dyDescent="0.25">
      <c r="A66" s="15"/>
      <c r="B66" s="56" t="s">
        <v>137</v>
      </c>
      <c r="C66" s="15"/>
      <c r="D66" s="97">
        <v>4611</v>
      </c>
      <c r="E66" s="12"/>
      <c r="F66" s="98">
        <v>0.96</v>
      </c>
      <c r="G66" s="15">
        <v>0.71</v>
      </c>
      <c r="H66" s="16">
        <f>D66*(F66+G66)</f>
        <v>7700.37</v>
      </c>
      <c r="I66" s="115">
        <f>ROUND(H66,2)</f>
        <v>7700.37</v>
      </c>
      <c r="J66" s="14">
        <v>1</v>
      </c>
      <c r="K66" s="155">
        <f>I66*J66</f>
        <v>7700.37</v>
      </c>
      <c r="L66" s="17">
        <f>K66*C66</f>
        <v>0</v>
      </c>
      <c r="M66" s="12"/>
      <c r="N66" s="29">
        <f>K66*O66*M66/100</f>
        <v>0</v>
      </c>
      <c r="O66" s="12"/>
      <c r="P66" s="6"/>
      <c r="Q66" s="5"/>
      <c r="R66" s="5"/>
      <c r="S66" s="5"/>
      <c r="T66" s="5"/>
      <c r="U66" s="5"/>
      <c r="V66" s="5"/>
      <c r="W66" s="5"/>
      <c r="X66" s="6"/>
      <c r="Y66" s="9"/>
    </row>
    <row r="67" spans="1:25" s="33" customFormat="1" ht="24" hidden="1" customHeight="1" thickBot="1" x14ac:dyDescent="0.25">
      <c r="A67" s="119" t="s">
        <v>170</v>
      </c>
      <c r="B67" s="120"/>
      <c r="C67" s="120">
        <f>SUM(C66:C66)</f>
        <v>0</v>
      </c>
      <c r="D67" s="121"/>
      <c r="E67" s="106"/>
      <c r="F67" s="125"/>
      <c r="G67" s="120"/>
      <c r="H67" s="130"/>
      <c r="I67" s="145"/>
      <c r="J67" s="120"/>
      <c r="K67" s="153"/>
      <c r="L67" s="130">
        <f>SUM(L66:L66)</f>
        <v>0</v>
      </c>
      <c r="M67" s="132"/>
      <c r="N67" s="130">
        <f>SUM(N66:N66)</f>
        <v>0</v>
      </c>
      <c r="O67" s="134"/>
      <c r="P67" s="7"/>
      <c r="Q67" s="7"/>
      <c r="R67" s="7"/>
      <c r="S67" s="7"/>
      <c r="T67" s="7"/>
      <c r="U67" s="7"/>
      <c r="V67" s="7"/>
      <c r="W67" s="7"/>
      <c r="X67" s="7"/>
      <c r="Y67" s="32"/>
    </row>
    <row r="68" spans="1:25" ht="24" hidden="1" customHeight="1" thickBot="1" x14ac:dyDescent="0.25">
      <c r="A68" s="15"/>
      <c r="B68" s="56" t="s">
        <v>138</v>
      </c>
      <c r="C68" s="15"/>
      <c r="D68" s="97">
        <v>4611</v>
      </c>
      <c r="E68" s="12"/>
      <c r="F68" s="98">
        <v>0.96</v>
      </c>
      <c r="G68" s="15">
        <v>0.63</v>
      </c>
      <c r="H68" s="16">
        <f>D68*(F68+G68)</f>
        <v>7331.49</v>
      </c>
      <c r="I68" s="115">
        <f>ROUND(H68,2)</f>
        <v>7331.49</v>
      </c>
      <c r="J68" s="14">
        <v>1</v>
      </c>
      <c r="K68" s="155">
        <f>I68*J68</f>
        <v>7331.49</v>
      </c>
      <c r="L68" s="17">
        <f>K68*C68</f>
        <v>0</v>
      </c>
      <c r="M68" s="12"/>
      <c r="N68" s="29">
        <f>K68*O68*M68/100</f>
        <v>0</v>
      </c>
      <c r="O68" s="12"/>
      <c r="P68" s="6"/>
      <c r="Q68" s="5"/>
      <c r="R68" s="5"/>
      <c r="S68" s="5"/>
      <c r="T68" s="5"/>
      <c r="U68" s="5"/>
      <c r="V68" s="5"/>
      <c r="W68" s="5"/>
      <c r="X68" s="6"/>
      <c r="Y68" s="9"/>
    </row>
    <row r="69" spans="1:25" s="33" customFormat="1" ht="24" hidden="1" customHeight="1" thickBot="1" x14ac:dyDescent="0.25">
      <c r="A69" s="119" t="s">
        <v>171</v>
      </c>
      <c r="B69" s="120"/>
      <c r="C69" s="120">
        <f>SUM(C68:C68)</f>
        <v>0</v>
      </c>
      <c r="D69" s="121"/>
      <c r="E69" s="136"/>
      <c r="F69" s="125"/>
      <c r="G69" s="120"/>
      <c r="H69" s="130"/>
      <c r="I69" s="145"/>
      <c r="J69" s="120"/>
      <c r="K69" s="153"/>
      <c r="L69" s="130">
        <f>SUM(L68:L68)</f>
        <v>0</v>
      </c>
      <c r="M69" s="132"/>
      <c r="N69" s="130">
        <f>SUM(N68:N68)</f>
        <v>0</v>
      </c>
      <c r="O69" s="134"/>
      <c r="P69" s="7"/>
      <c r="Q69" s="7"/>
      <c r="R69" s="7"/>
      <c r="S69" s="7"/>
      <c r="T69" s="7"/>
      <c r="U69" s="7"/>
      <c r="V69" s="7"/>
      <c r="W69" s="7"/>
      <c r="X69" s="7"/>
      <c r="Y69" s="32"/>
    </row>
    <row r="70" spans="1:25" ht="24" customHeight="1" thickTop="1" thickBot="1" x14ac:dyDescent="0.25">
      <c r="A70" s="137" t="s">
        <v>53</v>
      </c>
      <c r="B70" s="138"/>
      <c r="C70" s="35">
        <f>C9+C12+C14+C17+C19+C21+C23+C25+C27+C29+C31+C33+C35+C37+C39+C41+C43+C46+C53</f>
        <v>0</v>
      </c>
      <c r="D70" s="139"/>
      <c r="E70" s="140"/>
      <c r="F70" s="141"/>
      <c r="G70" s="142"/>
      <c r="H70" s="35"/>
      <c r="I70" s="35"/>
      <c r="J70" s="138"/>
      <c r="K70" s="35"/>
      <c r="L70" s="35">
        <f>L9+L12+L14+L17+L19+L21+L23+L25+L27+L29+L31+L33+L35+L37+L39+L41+L43+L46+L53</f>
        <v>0</v>
      </c>
      <c r="M70" s="38"/>
      <c r="N70" s="35">
        <f>N9+N12+N14+N17+N19+N21+N23+N25+N27+N29+N31+N33+N35+N37+N39+N41+N43+N46+N53</f>
        <v>0</v>
      </c>
      <c r="O70" s="143"/>
      <c r="P70" s="6"/>
      <c r="Q70" s="5"/>
      <c r="R70" s="5"/>
      <c r="S70" s="5"/>
      <c r="T70" s="5"/>
      <c r="U70" s="5"/>
      <c r="V70" s="5"/>
      <c r="W70" s="5"/>
      <c r="X70" s="6"/>
      <c r="Y70" s="9"/>
    </row>
    <row r="71" spans="1:25" ht="6" customHeight="1" thickTop="1" x14ac:dyDescent="0.2">
      <c r="I71" s="4"/>
    </row>
    <row r="72" spans="1:25" x14ac:dyDescent="0.2">
      <c r="A72" s="3" t="s">
        <v>49</v>
      </c>
    </row>
    <row r="73" spans="1:25" x14ac:dyDescent="0.2">
      <c r="A73" s="3" t="s">
        <v>50</v>
      </c>
    </row>
    <row r="74" spans="1:25" x14ac:dyDescent="0.2">
      <c r="I74" s="4"/>
    </row>
    <row r="89" spans="1:1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x14ac:dyDescent="0.2">
      <c r="A90" s="207"/>
      <c r="B90" s="135"/>
      <c r="C90" s="135"/>
      <c r="D90" s="135"/>
      <c r="E90" s="135"/>
      <c r="F90" s="135"/>
      <c r="G90" s="135"/>
      <c r="H90" s="216"/>
      <c r="I90" s="217"/>
      <c r="J90" s="218"/>
      <c r="K90" s="219"/>
      <c r="L90" s="10"/>
      <c r="M90" s="209"/>
      <c r="N90" s="208"/>
      <c r="O90" s="135"/>
    </row>
    <row r="91" spans="1:15" ht="21.75" customHeight="1" x14ac:dyDescent="0.2">
      <c r="A91" s="5"/>
      <c r="B91" s="234"/>
      <c r="C91" s="5"/>
      <c r="D91" s="5"/>
      <c r="E91" s="5"/>
      <c r="F91" s="5"/>
      <c r="G91" s="5"/>
      <c r="H91" s="9"/>
      <c r="I91" s="217"/>
      <c r="J91" s="5"/>
      <c r="K91" s="219"/>
      <c r="L91" s="9"/>
      <c r="M91" s="235"/>
      <c r="N91" s="10"/>
      <c r="O91" s="5"/>
    </row>
    <row r="92" spans="1:15" x14ac:dyDescent="0.2">
      <c r="A92" s="207"/>
      <c r="B92" s="135"/>
      <c r="C92" s="135"/>
      <c r="D92" s="135"/>
      <c r="E92" s="135"/>
      <c r="F92" s="135"/>
      <c r="G92" s="135"/>
      <c r="H92" s="208"/>
      <c r="I92" s="150"/>
      <c r="J92" s="135"/>
      <c r="K92" s="157"/>
      <c r="L92" s="208"/>
      <c r="M92" s="209"/>
      <c r="N92" s="208"/>
      <c r="O92" s="135"/>
    </row>
    <row r="93" spans="1:15" x14ac:dyDescent="0.2">
      <c r="A93" s="5"/>
      <c r="B93" s="5"/>
      <c r="C93" s="5"/>
      <c r="D93" s="5"/>
      <c r="E93" s="5"/>
      <c r="F93" s="5"/>
      <c r="G93" s="5"/>
      <c r="H93" s="9"/>
      <c r="I93" s="217"/>
      <c r="J93" s="5"/>
      <c r="K93" s="219"/>
      <c r="L93" s="9"/>
      <c r="M93" s="235"/>
      <c r="N93" s="9"/>
      <c r="O93" s="5"/>
    </row>
    <row r="94" spans="1:15" x14ac:dyDescent="0.2">
      <c r="A94" s="5"/>
      <c r="B94" s="5"/>
      <c r="C94" s="5"/>
      <c r="D94" s="5"/>
      <c r="E94" s="5"/>
      <c r="F94" s="5"/>
      <c r="G94" s="5"/>
      <c r="H94" s="9"/>
      <c r="I94" s="217"/>
      <c r="J94" s="5"/>
      <c r="K94" s="219"/>
      <c r="L94" s="9"/>
      <c r="M94" s="235"/>
      <c r="N94" s="9"/>
      <c r="O94" s="5"/>
    </row>
    <row r="95" spans="1:15" x14ac:dyDescent="0.2">
      <c r="A95" s="207"/>
      <c r="B95" s="135"/>
      <c r="C95" s="135"/>
      <c r="D95" s="135"/>
      <c r="E95" s="135"/>
      <c r="F95" s="135"/>
      <c r="G95" s="135"/>
      <c r="H95" s="208"/>
      <c r="I95" s="150"/>
      <c r="J95" s="135"/>
      <c r="K95" s="157"/>
      <c r="L95" s="208"/>
      <c r="M95" s="209"/>
      <c r="N95" s="208"/>
      <c r="O95" s="208"/>
    </row>
    <row r="96" spans="1:15" x14ac:dyDescent="0.2">
      <c r="A96" s="207"/>
      <c r="B96" s="135"/>
      <c r="C96" s="135"/>
      <c r="D96" s="135"/>
      <c r="E96" s="135"/>
      <c r="F96" s="135"/>
      <c r="G96" s="135"/>
      <c r="H96" s="208"/>
      <c r="I96" s="150"/>
      <c r="J96" s="135"/>
      <c r="K96" s="157"/>
      <c r="L96" s="208"/>
      <c r="M96" s="235"/>
      <c r="N96" s="10"/>
      <c r="O96" s="208"/>
    </row>
    <row r="97" spans="1:15" x14ac:dyDescent="0.2">
      <c r="A97" s="5"/>
      <c r="B97" s="5"/>
      <c r="C97" s="5"/>
      <c r="D97" s="5"/>
      <c r="E97" s="5"/>
      <c r="F97" s="5"/>
      <c r="G97" s="5"/>
      <c r="H97" s="9"/>
      <c r="I97" s="217"/>
      <c r="J97" s="5"/>
      <c r="K97" s="219"/>
      <c r="L97" s="9"/>
      <c r="M97" s="235"/>
      <c r="N97" s="10"/>
      <c r="O97" s="5"/>
    </row>
    <row r="98" spans="1:15" x14ac:dyDescent="0.2">
      <c r="A98" s="207"/>
      <c r="B98" s="135"/>
      <c r="C98" s="135"/>
      <c r="D98" s="135"/>
      <c r="E98" s="135"/>
      <c r="F98" s="135"/>
      <c r="G98" s="135"/>
      <c r="H98" s="208"/>
      <c r="I98" s="150"/>
      <c r="J98" s="135"/>
      <c r="K98" s="157"/>
      <c r="L98" s="208"/>
      <c r="M98" s="209"/>
      <c r="N98" s="208"/>
      <c r="O98" s="135"/>
    </row>
    <row r="99" spans="1:15" x14ac:dyDescent="0.2">
      <c r="A99" s="207"/>
      <c r="B99" s="135"/>
      <c r="C99" s="135"/>
      <c r="D99" s="135"/>
      <c r="E99" s="135"/>
      <c r="F99" s="135"/>
      <c r="G99" s="135"/>
      <c r="H99" s="208"/>
      <c r="I99" s="150"/>
      <c r="J99" s="135"/>
      <c r="K99" s="157"/>
      <c r="L99" s="208"/>
      <c r="M99" s="209"/>
      <c r="N99" s="208"/>
      <c r="O99" s="135"/>
    </row>
    <row r="100" spans="1:15" x14ac:dyDescent="0.2">
      <c r="A100" s="207"/>
      <c r="B100" s="135"/>
      <c r="C100" s="135"/>
      <c r="D100" s="135"/>
      <c r="E100" s="135"/>
      <c r="F100" s="135"/>
      <c r="G100" s="135"/>
      <c r="H100" s="208"/>
      <c r="I100" s="150"/>
      <c r="J100" s="135"/>
      <c r="K100" s="157"/>
      <c r="L100" s="208"/>
      <c r="M100" s="209"/>
      <c r="N100" s="208"/>
      <c r="O100" s="135"/>
    </row>
    <row r="101" spans="1:1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x14ac:dyDescent="0.2">
      <c r="A102" s="5"/>
      <c r="B102" s="5"/>
      <c r="C102" s="5"/>
      <c r="D102" s="5"/>
      <c r="E102" s="5"/>
      <c r="F102" s="5"/>
      <c r="G102" s="5"/>
      <c r="H102" s="10"/>
      <c r="I102" s="150"/>
      <c r="J102" s="6"/>
      <c r="K102" s="157"/>
      <c r="L102" s="9"/>
      <c r="M102" s="235"/>
      <c r="N102" s="10"/>
      <c r="O102" s="5"/>
    </row>
    <row r="103" spans="1:15" x14ac:dyDescent="0.2">
      <c r="A103" s="207"/>
      <c r="B103" s="135"/>
      <c r="C103" s="135"/>
      <c r="D103" s="135"/>
      <c r="E103" s="135"/>
      <c r="F103" s="135"/>
      <c r="G103" s="135"/>
      <c r="H103" s="208"/>
      <c r="I103" s="150"/>
      <c r="J103" s="135"/>
      <c r="K103" s="157"/>
      <c r="L103" s="208"/>
      <c r="M103" s="209"/>
      <c r="N103" s="208"/>
      <c r="O103" s="135"/>
    </row>
    <row r="104" spans="1:15" x14ac:dyDescent="0.2">
      <c r="A104" s="5"/>
      <c r="B104" s="5"/>
      <c r="C104" s="5"/>
      <c r="D104" s="5"/>
      <c r="E104" s="5"/>
      <c r="F104" s="5"/>
      <c r="G104" s="5"/>
      <c r="H104" s="10"/>
      <c r="I104" s="150"/>
      <c r="J104" s="6"/>
      <c r="K104" s="157"/>
      <c r="L104" s="9"/>
      <c r="M104" s="235"/>
      <c r="N104" s="10"/>
      <c r="O104" s="5"/>
    </row>
    <row r="105" spans="1:15" x14ac:dyDescent="0.2">
      <c r="A105" s="207"/>
      <c r="B105" s="135"/>
      <c r="C105" s="135"/>
      <c r="D105" s="135"/>
      <c r="E105" s="135"/>
      <c r="F105" s="135"/>
      <c r="G105" s="135"/>
      <c r="H105" s="208"/>
      <c r="I105" s="150"/>
      <c r="J105" s="135"/>
      <c r="K105" s="157"/>
      <c r="L105" s="208"/>
      <c r="M105" s="209"/>
      <c r="N105" s="208"/>
      <c r="O105" s="135"/>
    </row>
    <row r="106" spans="1:15" ht="15.75" x14ac:dyDescent="0.25">
      <c r="A106" s="207"/>
      <c r="B106" s="210"/>
      <c r="C106" s="211"/>
      <c r="D106" s="135"/>
      <c r="E106" s="135"/>
      <c r="F106" s="135"/>
      <c r="G106" s="135"/>
      <c r="H106" s="208"/>
      <c r="I106" s="150"/>
      <c r="J106" s="135"/>
      <c r="K106" s="157"/>
      <c r="L106" s="208"/>
      <c r="M106" s="209"/>
      <c r="N106" s="208"/>
      <c r="O106" s="135"/>
    </row>
    <row r="107" spans="1:15" x14ac:dyDescent="0.2">
      <c r="A107" s="5"/>
      <c r="B107" s="234"/>
      <c r="C107" s="5"/>
      <c r="D107" s="5"/>
      <c r="E107" s="5"/>
      <c r="F107" s="5"/>
      <c r="G107" s="5"/>
      <c r="H107" s="10"/>
      <c r="I107" s="150"/>
      <c r="J107" s="6"/>
      <c r="K107" s="157"/>
      <c r="L107" s="9"/>
      <c r="M107" s="235"/>
      <c r="N107" s="10"/>
      <c r="O107" s="5"/>
    </row>
    <row r="108" spans="1:15" x14ac:dyDescent="0.2">
      <c r="A108" s="207"/>
      <c r="B108" s="135"/>
      <c r="C108" s="135"/>
      <c r="D108" s="135"/>
      <c r="E108" s="135"/>
      <c r="F108" s="135"/>
      <c r="G108" s="135"/>
      <c r="H108" s="208"/>
      <c r="I108" s="150"/>
      <c r="J108" s="135"/>
      <c r="K108" s="157"/>
      <c r="L108" s="208"/>
      <c r="M108" s="209"/>
      <c r="N108" s="208"/>
      <c r="O108" s="135"/>
    </row>
    <row r="109" spans="1:1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</sheetData>
  <mergeCells count="19">
    <mergeCell ref="A2:O2"/>
    <mergeCell ref="A3:N3"/>
    <mergeCell ref="M5:O5"/>
    <mergeCell ref="A57:B57"/>
    <mergeCell ref="A59:B59"/>
    <mergeCell ref="A63:B63"/>
    <mergeCell ref="I5:I6"/>
    <mergeCell ref="J5:J6"/>
    <mergeCell ref="C5:C6"/>
    <mergeCell ref="D5:D6"/>
    <mergeCell ref="E5:E6"/>
    <mergeCell ref="A4:L4"/>
    <mergeCell ref="A5:A6"/>
    <mergeCell ref="B5:B6"/>
    <mergeCell ref="K5:K6"/>
    <mergeCell ref="L5:L6"/>
    <mergeCell ref="F5:F6"/>
    <mergeCell ref="G5:G6"/>
    <mergeCell ref="H5:H6"/>
  </mergeCells>
  <pageMargins left="0.59055118110236227" right="0.11811023622047245" top="0.15748031496062992" bottom="0.15748031496062992" header="0.31496062992125984" footer="0.31496062992125984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"/>
  <sheetViews>
    <sheetView topLeftCell="A42" zoomScale="90" zoomScaleNormal="90" workbookViewId="0">
      <selection activeCell="L78" sqref="L78"/>
    </sheetView>
  </sheetViews>
  <sheetFormatPr defaultColWidth="9.28515625" defaultRowHeight="12.75" x14ac:dyDescent="0.2"/>
  <cols>
    <col min="1" max="1" width="19.85546875" style="3" customWidth="1"/>
    <col min="2" max="2" width="23.5703125" style="3" customWidth="1"/>
    <col min="3" max="3" width="6.28515625" style="3" customWidth="1"/>
    <col min="4" max="4" width="6" style="3" customWidth="1"/>
    <col min="5" max="5" width="5" style="3" customWidth="1"/>
    <col min="6" max="6" width="5.7109375" style="3" customWidth="1"/>
    <col min="7" max="7" width="6" style="3" customWidth="1"/>
    <col min="8" max="8" width="9.7109375" style="3" customWidth="1"/>
    <col min="9" max="9" width="8.7109375" style="3" customWidth="1"/>
    <col min="10" max="10" width="8.42578125" style="3" customWidth="1"/>
    <col min="11" max="11" width="9.7109375" style="3" customWidth="1"/>
    <col min="12" max="12" width="16.5703125" style="3" customWidth="1"/>
    <col min="13" max="13" width="9.5703125" style="3" customWidth="1"/>
    <col min="14" max="14" width="8.5703125" style="3" customWidth="1"/>
    <col min="15" max="15" width="7.42578125" style="3" customWidth="1"/>
    <col min="16" max="16" width="9.28515625" style="3"/>
    <col min="17" max="17" width="5.28515625" style="3" customWidth="1"/>
    <col min="18" max="18" width="24.28515625" style="3" customWidth="1"/>
    <col min="19" max="20" width="6.7109375" style="3" customWidth="1"/>
    <col min="21" max="21" width="9.28515625" style="3"/>
    <col min="22" max="22" width="10.28515625" style="3" customWidth="1"/>
    <col min="23" max="23" width="9.28515625" style="3"/>
    <col min="24" max="24" width="10.28515625" style="3" customWidth="1"/>
    <col min="25" max="16384" width="9.28515625" style="3"/>
  </cols>
  <sheetData>
    <row r="1" spans="1:28" x14ac:dyDescent="0.2">
      <c r="A1" s="1"/>
      <c r="B1" s="1"/>
      <c r="C1" s="1"/>
      <c r="D1" s="1"/>
      <c r="E1" s="1"/>
      <c r="F1" s="1"/>
      <c r="G1" s="2"/>
      <c r="H1" s="2"/>
      <c r="L1" s="2" t="s">
        <v>45</v>
      </c>
    </row>
    <row r="2" spans="1:28" x14ac:dyDescent="0.2">
      <c r="A2" s="397" t="s">
        <v>300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</row>
    <row r="3" spans="1:28" x14ac:dyDescent="0.2">
      <c r="A3" s="400" t="s">
        <v>187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</row>
    <row r="4" spans="1:28" x14ac:dyDescent="0.2">
      <c r="A4" s="402" t="s">
        <v>57</v>
      </c>
      <c r="B4" s="433"/>
      <c r="C4" s="433"/>
      <c r="D4" s="433"/>
      <c r="E4" s="433"/>
      <c r="F4" s="433"/>
      <c r="G4" s="433"/>
      <c r="H4" s="433"/>
      <c r="I4" s="434"/>
      <c r="J4" s="434"/>
      <c r="K4" s="434"/>
      <c r="L4" s="434"/>
    </row>
    <row r="5" spans="1:28" ht="22.5" customHeight="1" x14ac:dyDescent="0.2">
      <c r="A5" s="420" t="s">
        <v>1</v>
      </c>
      <c r="B5" s="420" t="s">
        <v>4</v>
      </c>
      <c r="C5" s="417" t="s">
        <v>7</v>
      </c>
      <c r="D5" s="417" t="s">
        <v>8</v>
      </c>
      <c r="E5" s="417" t="s">
        <v>10</v>
      </c>
      <c r="F5" s="417" t="s">
        <v>51</v>
      </c>
      <c r="G5" s="417" t="s">
        <v>52</v>
      </c>
      <c r="H5" s="417" t="s">
        <v>25</v>
      </c>
      <c r="I5" s="417" t="s">
        <v>48</v>
      </c>
      <c r="J5" s="417" t="s">
        <v>24</v>
      </c>
      <c r="K5" s="417" t="s">
        <v>38</v>
      </c>
      <c r="L5" s="417" t="s">
        <v>9</v>
      </c>
      <c r="M5" s="424" t="s">
        <v>120</v>
      </c>
      <c r="N5" s="430"/>
      <c r="O5" s="431"/>
      <c r="Q5" s="5"/>
      <c r="R5" s="8"/>
      <c r="S5" s="7"/>
      <c r="T5" s="8"/>
      <c r="U5" s="5"/>
      <c r="V5" s="5"/>
      <c r="W5" s="6"/>
      <c r="X5" s="6"/>
      <c r="Y5" s="6"/>
      <c r="Z5" s="6"/>
      <c r="AA5" s="6"/>
      <c r="AB5" s="5"/>
    </row>
    <row r="6" spans="1:28" ht="27" customHeight="1" x14ac:dyDescent="0.2">
      <c r="A6" s="420"/>
      <c r="B6" s="420"/>
      <c r="C6" s="417"/>
      <c r="D6" s="417"/>
      <c r="E6" s="417"/>
      <c r="F6" s="420"/>
      <c r="G6" s="420"/>
      <c r="H6" s="417"/>
      <c r="I6" s="417"/>
      <c r="J6" s="417"/>
      <c r="K6" s="417"/>
      <c r="L6" s="417"/>
      <c r="M6" s="11" t="s">
        <v>80</v>
      </c>
      <c r="N6" s="42" t="s">
        <v>81</v>
      </c>
      <c r="O6" s="28" t="s">
        <v>7</v>
      </c>
      <c r="Q6" s="5"/>
      <c r="R6" s="5"/>
      <c r="S6" s="6"/>
      <c r="T6" s="5"/>
      <c r="U6" s="5"/>
      <c r="V6" s="5"/>
      <c r="W6" s="5"/>
      <c r="X6" s="5"/>
      <c r="Y6" s="5"/>
      <c r="Z6" s="5"/>
      <c r="AA6" s="6"/>
      <c r="AB6" s="5"/>
    </row>
    <row r="7" spans="1:28" ht="13.5" thickBot="1" x14ac:dyDescent="0.25">
      <c r="A7" s="24"/>
      <c r="B7" s="24" t="s">
        <v>125</v>
      </c>
      <c r="C7" s="24"/>
      <c r="D7" s="24">
        <v>4795</v>
      </c>
      <c r="E7" s="24"/>
      <c r="F7" s="24">
        <v>0.96</v>
      </c>
      <c r="G7" s="24">
        <v>0.33</v>
      </c>
      <c r="H7" s="25">
        <f>D7*(F7+G7)</f>
        <v>6185.55</v>
      </c>
      <c r="I7" s="115">
        <f>ROUND(H7,2)</f>
        <v>6185.55</v>
      </c>
      <c r="J7" s="23">
        <v>1</v>
      </c>
      <c r="K7" s="154">
        <f>I7*J7</f>
        <v>6185.55</v>
      </c>
      <c r="L7" s="26">
        <f>K7*C7</f>
        <v>0</v>
      </c>
      <c r="M7" s="158"/>
      <c r="N7" s="159">
        <f>K7*O7*M7/100</f>
        <v>0</v>
      </c>
      <c r="O7" s="158"/>
      <c r="Q7" s="5"/>
      <c r="R7" s="5"/>
      <c r="S7" s="6"/>
      <c r="T7" s="5"/>
      <c r="U7" s="5"/>
      <c r="V7" s="5"/>
      <c r="W7" s="5"/>
      <c r="X7" s="5"/>
      <c r="Y7" s="5"/>
      <c r="Z7" s="5"/>
      <c r="AA7" s="6"/>
      <c r="AB7" s="9"/>
    </row>
    <row r="8" spans="1:28" s="33" customFormat="1" ht="11.25" customHeight="1" thickBot="1" x14ac:dyDescent="0.25">
      <c r="A8" s="119" t="s">
        <v>188</v>
      </c>
      <c r="B8" s="120"/>
      <c r="C8" s="120">
        <f>SUM(C6:C7)</f>
        <v>0</v>
      </c>
      <c r="D8" s="120"/>
      <c r="E8" s="120"/>
      <c r="F8" s="120"/>
      <c r="G8" s="120"/>
      <c r="H8" s="130"/>
      <c r="I8" s="130"/>
      <c r="J8" s="120"/>
      <c r="K8" s="130"/>
      <c r="L8" s="128">
        <f>SUM(L6:L7)</f>
        <v>0</v>
      </c>
      <c r="M8" s="168"/>
      <c r="N8" s="128">
        <f>SUM(N6:N7)</f>
        <v>0</v>
      </c>
      <c r="O8" s="169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32"/>
    </row>
    <row r="9" spans="1:28" ht="13.5" thickBot="1" x14ac:dyDescent="0.25">
      <c r="A9" s="24"/>
      <c r="B9" s="24" t="s">
        <v>189</v>
      </c>
      <c r="C9" s="24"/>
      <c r="D9" s="24">
        <v>4795</v>
      </c>
      <c r="E9" s="24"/>
      <c r="F9" s="24">
        <v>0.96</v>
      </c>
      <c r="G9" s="24">
        <v>0.33</v>
      </c>
      <c r="H9" s="25">
        <f>D9*(F9+G9)</f>
        <v>6185.55</v>
      </c>
      <c r="I9" s="115">
        <f>ROUND(H9,2)</f>
        <v>6185.55</v>
      </c>
      <c r="J9" s="23">
        <v>1</v>
      </c>
      <c r="K9" s="154">
        <f>I9*J9</f>
        <v>6185.55</v>
      </c>
      <c r="L9" s="26">
        <f>K9*C9</f>
        <v>0</v>
      </c>
      <c r="M9" s="160"/>
      <c r="N9" s="161">
        <f>K9*O9*M9/100</f>
        <v>0</v>
      </c>
      <c r="O9" s="160"/>
      <c r="Q9" s="5"/>
      <c r="R9" s="5"/>
      <c r="S9" s="6"/>
      <c r="T9" s="5"/>
      <c r="U9" s="5"/>
      <c r="V9" s="5"/>
      <c r="W9" s="5"/>
      <c r="X9" s="5"/>
      <c r="Y9" s="5"/>
      <c r="Z9" s="5"/>
      <c r="AA9" s="6"/>
      <c r="AB9" s="9"/>
    </row>
    <row r="10" spans="1:28" s="33" customFormat="1" ht="13.5" thickBot="1" x14ac:dyDescent="0.25">
      <c r="A10" s="119" t="s">
        <v>190</v>
      </c>
      <c r="B10" s="120"/>
      <c r="C10" s="120">
        <f>SUM(C8:C9)</f>
        <v>0</v>
      </c>
      <c r="D10" s="120"/>
      <c r="E10" s="120"/>
      <c r="F10" s="120"/>
      <c r="G10" s="120"/>
      <c r="H10" s="130"/>
      <c r="I10" s="130"/>
      <c r="J10" s="120"/>
      <c r="K10" s="130"/>
      <c r="L10" s="130">
        <f>SUM(L8:L9)</f>
        <v>0</v>
      </c>
      <c r="M10" s="168"/>
      <c r="N10" s="128">
        <f>SUM(N8:N9)</f>
        <v>0</v>
      </c>
      <c r="O10" s="169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32"/>
    </row>
    <row r="11" spans="1:28" ht="13.5" thickBot="1" x14ac:dyDescent="0.25">
      <c r="A11" s="24"/>
      <c r="B11" s="24" t="s">
        <v>191</v>
      </c>
      <c r="C11" s="24"/>
      <c r="D11" s="24">
        <v>4795</v>
      </c>
      <c r="E11" s="24"/>
      <c r="F11" s="24">
        <v>0.96</v>
      </c>
      <c r="G11" s="24">
        <v>0.37</v>
      </c>
      <c r="H11" s="25">
        <f>D11*(F11+G11)</f>
        <v>6377.35</v>
      </c>
      <c r="I11" s="115">
        <f>ROUND(H11,2)</f>
        <v>6377.35</v>
      </c>
      <c r="J11" s="23">
        <v>1</v>
      </c>
      <c r="K11" s="154">
        <f>I11*J11</f>
        <v>6377.35</v>
      </c>
      <c r="L11" s="26">
        <f>K11*C11</f>
        <v>0</v>
      </c>
      <c r="M11" s="162"/>
      <c r="N11" s="163">
        <f>K11*O11*M11/100</f>
        <v>0</v>
      </c>
      <c r="O11" s="162"/>
      <c r="Q11" s="5"/>
      <c r="R11" s="5"/>
      <c r="S11" s="6"/>
      <c r="T11" s="5"/>
      <c r="U11" s="5"/>
      <c r="V11" s="5"/>
      <c r="W11" s="5"/>
      <c r="X11" s="5"/>
      <c r="Y11" s="5"/>
      <c r="Z11" s="5"/>
      <c r="AA11" s="6"/>
      <c r="AB11" s="9"/>
    </row>
    <row r="12" spans="1:28" s="33" customFormat="1" ht="24.95" customHeight="1" thickBot="1" x14ac:dyDescent="0.25">
      <c r="A12" s="119" t="s">
        <v>192</v>
      </c>
      <c r="B12" s="120"/>
      <c r="C12" s="120">
        <f>SUM(C10:C11)</f>
        <v>0</v>
      </c>
      <c r="D12" s="120"/>
      <c r="E12" s="120"/>
      <c r="F12" s="120"/>
      <c r="G12" s="120"/>
      <c r="H12" s="130"/>
      <c r="I12" s="130"/>
      <c r="J12" s="120"/>
      <c r="K12" s="130"/>
      <c r="L12" s="130">
        <f>SUM(L10:L11)</f>
        <v>0</v>
      </c>
      <c r="M12" s="168"/>
      <c r="N12" s="128">
        <f>SUM(N10:N11)</f>
        <v>0</v>
      </c>
      <c r="O12" s="169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32"/>
    </row>
    <row r="13" spans="1:28" ht="13.5" thickBot="1" x14ac:dyDescent="0.25">
      <c r="A13" s="24"/>
      <c r="B13" s="46" t="s">
        <v>193</v>
      </c>
      <c r="C13" s="24"/>
      <c r="D13" s="24">
        <v>4795</v>
      </c>
      <c r="E13" s="24"/>
      <c r="F13" s="24">
        <v>0.96</v>
      </c>
      <c r="G13" s="24">
        <v>0.47</v>
      </c>
      <c r="H13" s="25">
        <f>D13*(F13+G13)</f>
        <v>6856.8499999999995</v>
      </c>
      <c r="I13" s="115">
        <f>ROUND(H13,2)</f>
        <v>6856.85</v>
      </c>
      <c r="J13" s="23">
        <v>1</v>
      </c>
      <c r="K13" s="154">
        <f>I13*J13</f>
        <v>6856.85</v>
      </c>
      <c r="L13" s="26">
        <f>K13*C13</f>
        <v>0</v>
      </c>
      <c r="M13" s="162"/>
      <c r="N13" s="163">
        <f>K13*O13*M13/100</f>
        <v>0</v>
      </c>
      <c r="O13" s="162"/>
      <c r="Q13" s="5"/>
      <c r="R13" s="5"/>
      <c r="S13" s="6"/>
      <c r="T13" s="5"/>
      <c r="U13" s="5"/>
      <c r="V13" s="5"/>
      <c r="W13" s="5"/>
      <c r="X13" s="5"/>
      <c r="Y13" s="5"/>
      <c r="Z13" s="5"/>
      <c r="AA13" s="6"/>
      <c r="AB13" s="9"/>
    </row>
    <row r="14" spans="1:28" s="33" customFormat="1" ht="13.5" thickBot="1" x14ac:dyDescent="0.25">
      <c r="A14" s="119" t="s">
        <v>194</v>
      </c>
      <c r="B14" s="120"/>
      <c r="C14" s="120">
        <f>SUM(C13:C13)</f>
        <v>0</v>
      </c>
      <c r="D14" s="120"/>
      <c r="E14" s="120"/>
      <c r="F14" s="120"/>
      <c r="G14" s="120"/>
      <c r="H14" s="130"/>
      <c r="I14" s="130"/>
      <c r="J14" s="120"/>
      <c r="K14" s="130"/>
      <c r="L14" s="130">
        <f>SUM(L13:L13)</f>
        <v>0</v>
      </c>
      <c r="M14" s="168"/>
      <c r="N14" s="128">
        <f>SUM(N13:N13)</f>
        <v>0</v>
      </c>
      <c r="O14" s="169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32"/>
    </row>
    <row r="15" spans="1:28" ht="13.5" thickBot="1" x14ac:dyDescent="0.25">
      <c r="A15" s="24"/>
      <c r="B15" s="46" t="s">
        <v>195</v>
      </c>
      <c r="C15" s="24"/>
      <c r="D15" s="24">
        <v>4795</v>
      </c>
      <c r="E15" s="24"/>
      <c r="F15" s="24">
        <v>0.96</v>
      </c>
      <c r="G15" s="24">
        <v>0.44</v>
      </c>
      <c r="H15" s="25">
        <f>D15*(F15+G15)</f>
        <v>6713</v>
      </c>
      <c r="I15" s="115">
        <f>ROUND(H15,2)</f>
        <v>6713</v>
      </c>
      <c r="J15" s="23">
        <v>1</v>
      </c>
      <c r="K15" s="154">
        <f>I15*J15</f>
        <v>6713</v>
      </c>
      <c r="L15" s="26">
        <f>K15*C15</f>
        <v>0</v>
      </c>
      <c r="M15" s="162"/>
      <c r="N15" s="163">
        <f>K15*O15*M15/100</f>
        <v>0</v>
      </c>
      <c r="O15" s="162"/>
      <c r="Q15" s="5"/>
      <c r="R15" s="5"/>
      <c r="S15" s="6"/>
      <c r="T15" s="5"/>
      <c r="U15" s="5"/>
      <c r="V15" s="5"/>
      <c r="W15" s="5"/>
      <c r="X15" s="5"/>
      <c r="Y15" s="5"/>
      <c r="Z15" s="5"/>
      <c r="AA15" s="6"/>
      <c r="AB15" s="9"/>
    </row>
    <row r="16" spans="1:28" s="33" customFormat="1" ht="13.5" thickBot="1" x14ac:dyDescent="0.25">
      <c r="A16" s="119" t="s">
        <v>196</v>
      </c>
      <c r="B16" s="120"/>
      <c r="C16" s="120">
        <f>SUM(C14:C15)</f>
        <v>0</v>
      </c>
      <c r="D16" s="120"/>
      <c r="E16" s="120"/>
      <c r="F16" s="120"/>
      <c r="G16" s="120"/>
      <c r="H16" s="130"/>
      <c r="I16" s="130"/>
      <c r="J16" s="120"/>
      <c r="K16" s="130"/>
      <c r="L16" s="130">
        <f>SUM(L14:L15)</f>
        <v>0</v>
      </c>
      <c r="M16" s="168"/>
      <c r="N16" s="128">
        <f>SUM(N14:N15)</f>
        <v>0</v>
      </c>
      <c r="O16" s="169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32"/>
    </row>
    <row r="17" spans="1:28" ht="23.25" thickBot="1" x14ac:dyDescent="0.25">
      <c r="A17" s="24"/>
      <c r="B17" s="46" t="s">
        <v>197</v>
      </c>
      <c r="C17" s="24"/>
      <c r="D17" s="24">
        <v>4795</v>
      </c>
      <c r="E17" s="24"/>
      <c r="F17" s="24">
        <v>0.96</v>
      </c>
      <c r="G17" s="24">
        <v>0.44</v>
      </c>
      <c r="H17" s="25">
        <f>D17*(F17+G17)</f>
        <v>6713</v>
      </c>
      <c r="I17" s="115">
        <f>ROUND(H17,2)</f>
        <v>6713</v>
      </c>
      <c r="J17" s="23">
        <v>1</v>
      </c>
      <c r="K17" s="154">
        <f>I17*J17</f>
        <v>6713</v>
      </c>
      <c r="L17" s="26">
        <f>K17*C17</f>
        <v>0</v>
      </c>
      <c r="M17" s="162"/>
      <c r="N17" s="163">
        <f>K17*O17*M17/100</f>
        <v>0</v>
      </c>
      <c r="O17" s="162"/>
      <c r="Q17" s="5"/>
      <c r="R17" s="5"/>
      <c r="S17" s="6"/>
      <c r="T17" s="5"/>
      <c r="U17" s="5"/>
      <c r="V17" s="5"/>
      <c r="W17" s="5"/>
      <c r="X17" s="5"/>
      <c r="Y17" s="5"/>
      <c r="Z17" s="5"/>
      <c r="AA17" s="6"/>
      <c r="AB17" s="9"/>
    </row>
    <row r="18" spans="1:28" s="33" customFormat="1" ht="13.5" thickBot="1" x14ac:dyDescent="0.25">
      <c r="A18" s="119" t="s">
        <v>198</v>
      </c>
      <c r="B18" s="120"/>
      <c r="C18" s="120">
        <f>SUM(C16:C17)</f>
        <v>0</v>
      </c>
      <c r="D18" s="120"/>
      <c r="E18" s="120"/>
      <c r="F18" s="120"/>
      <c r="G18" s="120"/>
      <c r="H18" s="130"/>
      <c r="I18" s="130"/>
      <c r="J18" s="120"/>
      <c r="K18" s="130"/>
      <c r="L18" s="130">
        <f>SUM(L16:L17)</f>
        <v>0</v>
      </c>
      <c r="M18" s="168"/>
      <c r="N18" s="128">
        <f>SUM(N16:N17)</f>
        <v>0</v>
      </c>
      <c r="O18" s="16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32"/>
    </row>
    <row r="19" spans="1:28" ht="13.5" thickBot="1" x14ac:dyDescent="0.25">
      <c r="A19" s="24"/>
      <c r="B19" s="24" t="s">
        <v>199</v>
      </c>
      <c r="C19" s="24"/>
      <c r="D19" s="24">
        <v>4795</v>
      </c>
      <c r="E19" s="24"/>
      <c r="F19" s="24">
        <v>0.96</v>
      </c>
      <c r="G19" s="24">
        <v>0.75</v>
      </c>
      <c r="H19" s="25">
        <f>D19*(F19+G19)</f>
        <v>8199.4500000000007</v>
      </c>
      <c r="I19" s="115">
        <f>ROUND(H19,2)</f>
        <v>8199.4500000000007</v>
      </c>
      <c r="J19" s="23">
        <v>1</v>
      </c>
      <c r="K19" s="154">
        <f>I19*J19</f>
        <v>8199.4500000000007</v>
      </c>
      <c r="L19" s="26">
        <f>K19*C19</f>
        <v>0</v>
      </c>
      <c r="M19" s="162"/>
      <c r="N19" s="163">
        <f>K19*O19*M19/100</f>
        <v>0</v>
      </c>
      <c r="O19" s="162"/>
      <c r="Q19" s="5"/>
      <c r="R19" s="5"/>
      <c r="S19" s="6"/>
      <c r="T19" s="5"/>
      <c r="U19" s="5"/>
      <c r="V19" s="5"/>
      <c r="W19" s="5"/>
      <c r="X19" s="5"/>
      <c r="Y19" s="5"/>
      <c r="Z19" s="5"/>
      <c r="AA19" s="6"/>
      <c r="AB19" s="9"/>
    </row>
    <row r="20" spans="1:28" s="33" customFormat="1" ht="13.5" thickBot="1" x14ac:dyDescent="0.25">
      <c r="A20" s="119" t="s">
        <v>200</v>
      </c>
      <c r="B20" s="120"/>
      <c r="C20" s="120">
        <f>SUM(C19:C19)</f>
        <v>0</v>
      </c>
      <c r="D20" s="120"/>
      <c r="E20" s="120"/>
      <c r="F20" s="120"/>
      <c r="G20" s="120"/>
      <c r="H20" s="130"/>
      <c r="I20" s="130"/>
      <c r="J20" s="120"/>
      <c r="K20" s="130"/>
      <c r="L20" s="130">
        <f>SUM(L19:L19)</f>
        <v>0</v>
      </c>
      <c r="M20" s="168"/>
      <c r="N20" s="128">
        <f>SUM(N19:N19)</f>
        <v>0</v>
      </c>
      <c r="O20" s="16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32"/>
    </row>
    <row r="21" spans="1:28" ht="13.5" thickBot="1" x14ac:dyDescent="0.25">
      <c r="A21" s="24"/>
      <c r="B21" s="24" t="s">
        <v>201</v>
      </c>
      <c r="C21" s="24"/>
      <c r="D21" s="24">
        <v>4795</v>
      </c>
      <c r="E21" s="24"/>
      <c r="F21" s="24">
        <v>0.96</v>
      </c>
      <c r="G21" s="24">
        <v>0.3</v>
      </c>
      <c r="H21" s="25">
        <f>D21*(F21+G21)</f>
        <v>6041.7</v>
      </c>
      <c r="I21" s="115">
        <f>ROUND(H21,2)</f>
        <v>6041.7</v>
      </c>
      <c r="J21" s="23">
        <v>1</v>
      </c>
      <c r="K21" s="154">
        <f>I21*J21</f>
        <v>6041.7</v>
      </c>
      <c r="L21" s="26">
        <f>K21*C21</f>
        <v>0</v>
      </c>
      <c r="M21" s="162"/>
      <c r="N21" s="163">
        <f>K21*O21*M21/100</f>
        <v>0</v>
      </c>
      <c r="O21" s="162"/>
      <c r="Q21" s="5"/>
      <c r="R21" s="5"/>
      <c r="S21" s="6"/>
      <c r="T21" s="5"/>
      <c r="U21" s="5"/>
      <c r="V21" s="5"/>
      <c r="W21" s="5"/>
      <c r="X21" s="5"/>
      <c r="Y21" s="5"/>
      <c r="Z21" s="5"/>
      <c r="AA21" s="6"/>
      <c r="AB21" s="9"/>
    </row>
    <row r="22" spans="1:28" s="33" customFormat="1" ht="13.5" thickBot="1" x14ac:dyDescent="0.25">
      <c r="A22" s="119" t="s">
        <v>202</v>
      </c>
      <c r="B22" s="120"/>
      <c r="C22" s="120">
        <f>SUM(C20:C21)</f>
        <v>0</v>
      </c>
      <c r="D22" s="120"/>
      <c r="E22" s="120"/>
      <c r="F22" s="120"/>
      <c r="G22" s="120"/>
      <c r="H22" s="130"/>
      <c r="I22" s="130"/>
      <c r="J22" s="120"/>
      <c r="K22" s="130"/>
      <c r="L22" s="130">
        <f>SUM(L20:L21)</f>
        <v>0</v>
      </c>
      <c r="M22" s="168"/>
      <c r="N22" s="128">
        <f>SUM(N20:N21)</f>
        <v>0</v>
      </c>
      <c r="O22" s="169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32"/>
    </row>
    <row r="23" spans="1:28" ht="13.5" thickBot="1" x14ac:dyDescent="0.25">
      <c r="A23" s="24"/>
      <c r="B23" s="24" t="s">
        <v>203</v>
      </c>
      <c r="C23" s="24"/>
      <c r="D23" s="24">
        <v>4795</v>
      </c>
      <c r="E23" s="24"/>
      <c r="F23" s="24">
        <v>0.96</v>
      </c>
      <c r="G23" s="24">
        <v>0.37</v>
      </c>
      <c r="H23" s="25">
        <f>D23*(F23+G23)</f>
        <v>6377.35</v>
      </c>
      <c r="I23" s="115">
        <f>ROUND(H23,2)</f>
        <v>6377.35</v>
      </c>
      <c r="J23" s="23">
        <v>1</v>
      </c>
      <c r="K23" s="154">
        <f>I23*J23</f>
        <v>6377.35</v>
      </c>
      <c r="L23" s="26">
        <f>K23*C23</f>
        <v>0</v>
      </c>
      <c r="M23" s="162"/>
      <c r="N23" s="163">
        <f>K23*O23*M23/100</f>
        <v>0</v>
      </c>
      <c r="O23" s="162"/>
      <c r="Q23" s="5"/>
      <c r="R23" s="5"/>
      <c r="S23" s="6"/>
      <c r="T23" s="5"/>
      <c r="U23" s="5"/>
      <c r="V23" s="5"/>
      <c r="W23" s="5"/>
      <c r="X23" s="5"/>
      <c r="Y23" s="5"/>
      <c r="Z23" s="5"/>
      <c r="AA23" s="6"/>
      <c r="AB23" s="9"/>
    </row>
    <row r="24" spans="1:28" s="33" customFormat="1" ht="13.5" thickBot="1" x14ac:dyDescent="0.25">
      <c r="A24" s="119" t="s">
        <v>204</v>
      </c>
      <c r="B24" s="120"/>
      <c r="C24" s="120">
        <f>SUM(C22:C23)</f>
        <v>0</v>
      </c>
      <c r="D24" s="120"/>
      <c r="E24" s="120"/>
      <c r="F24" s="120"/>
      <c r="G24" s="120"/>
      <c r="H24" s="130"/>
      <c r="I24" s="130"/>
      <c r="J24" s="120"/>
      <c r="K24" s="130"/>
      <c r="L24" s="130">
        <f>SUM(L22:L23)</f>
        <v>0</v>
      </c>
      <c r="M24" s="168"/>
      <c r="N24" s="128">
        <f>SUM(N22:N23)</f>
        <v>0</v>
      </c>
      <c r="O24" s="169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32"/>
    </row>
    <row r="25" spans="1:28" ht="13.5" thickBot="1" x14ac:dyDescent="0.25">
      <c r="A25" s="24"/>
      <c r="B25" s="24" t="s">
        <v>205</v>
      </c>
      <c r="C25" s="24"/>
      <c r="D25" s="24">
        <v>4795</v>
      </c>
      <c r="E25" s="24"/>
      <c r="F25" s="24">
        <v>0.96</v>
      </c>
      <c r="G25" s="24">
        <v>0.37</v>
      </c>
      <c r="H25" s="25">
        <f>D25*(F25+G25)</f>
        <v>6377.35</v>
      </c>
      <c r="I25" s="115">
        <f>ROUND(H25,2)</f>
        <v>6377.35</v>
      </c>
      <c r="J25" s="23">
        <v>1</v>
      </c>
      <c r="K25" s="154">
        <f>I25*J25</f>
        <v>6377.35</v>
      </c>
      <c r="L25" s="26">
        <f>K25*C25</f>
        <v>0</v>
      </c>
      <c r="M25" s="162"/>
      <c r="N25" s="163">
        <f>K25*O25*M25/100</f>
        <v>0</v>
      </c>
      <c r="O25" s="162"/>
      <c r="Q25" s="5"/>
      <c r="R25" s="5"/>
      <c r="S25" s="6"/>
      <c r="T25" s="5"/>
      <c r="U25" s="5"/>
      <c r="V25" s="5"/>
      <c r="W25" s="5"/>
      <c r="X25" s="5"/>
      <c r="Y25" s="5"/>
      <c r="Z25" s="5"/>
      <c r="AA25" s="6"/>
      <c r="AB25" s="9"/>
    </row>
    <row r="26" spans="1:28" s="33" customFormat="1" ht="13.5" thickBot="1" x14ac:dyDescent="0.25">
      <c r="A26" s="119" t="s">
        <v>206</v>
      </c>
      <c r="B26" s="120"/>
      <c r="C26" s="120">
        <f>SUM(C24:C25)</f>
        <v>0</v>
      </c>
      <c r="D26" s="120"/>
      <c r="E26" s="120"/>
      <c r="F26" s="120"/>
      <c r="G26" s="120"/>
      <c r="H26" s="130"/>
      <c r="I26" s="130"/>
      <c r="J26" s="120"/>
      <c r="K26" s="130"/>
      <c r="L26" s="130">
        <f>SUM(L24:L25)</f>
        <v>0</v>
      </c>
      <c r="M26" s="168"/>
      <c r="N26" s="128">
        <f>SUM(N24:N25)</f>
        <v>0</v>
      </c>
      <c r="O26" s="169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32"/>
    </row>
    <row r="27" spans="1:28" ht="13.5" thickBot="1" x14ac:dyDescent="0.25">
      <c r="A27" s="24"/>
      <c r="B27" s="24" t="s">
        <v>207</v>
      </c>
      <c r="C27" s="24"/>
      <c r="D27" s="24">
        <v>4795</v>
      </c>
      <c r="E27" s="24"/>
      <c r="F27" s="24">
        <v>0.96</v>
      </c>
      <c r="G27" s="24">
        <v>0.37</v>
      </c>
      <c r="H27" s="25">
        <f>D27*(F27+G27)</f>
        <v>6377.35</v>
      </c>
      <c r="I27" s="115">
        <f>ROUND(H27,2)</f>
        <v>6377.35</v>
      </c>
      <c r="J27" s="23">
        <v>1</v>
      </c>
      <c r="K27" s="154">
        <f>I27*J27</f>
        <v>6377.35</v>
      </c>
      <c r="L27" s="26">
        <f>K27*C27</f>
        <v>0</v>
      </c>
      <c r="M27" s="162"/>
      <c r="N27" s="163">
        <f>K27*O27*M27/100</f>
        <v>0</v>
      </c>
      <c r="O27" s="162"/>
      <c r="Q27" s="5"/>
      <c r="R27" s="5"/>
      <c r="S27" s="6"/>
      <c r="T27" s="5"/>
      <c r="U27" s="5"/>
      <c r="V27" s="5"/>
      <c r="W27" s="5"/>
      <c r="X27" s="5"/>
      <c r="Y27" s="5"/>
      <c r="Z27" s="5"/>
      <c r="AA27" s="6"/>
      <c r="AB27" s="9"/>
    </row>
    <row r="28" spans="1:28" s="33" customFormat="1" ht="13.5" thickBot="1" x14ac:dyDescent="0.25">
      <c r="A28" s="119" t="s">
        <v>208</v>
      </c>
      <c r="B28" s="120"/>
      <c r="C28" s="120">
        <f>SUM(C26:C27)</f>
        <v>0</v>
      </c>
      <c r="D28" s="120"/>
      <c r="E28" s="120"/>
      <c r="F28" s="120"/>
      <c r="G28" s="120"/>
      <c r="H28" s="130"/>
      <c r="I28" s="130"/>
      <c r="J28" s="120"/>
      <c r="K28" s="130"/>
      <c r="L28" s="130">
        <f>SUM(L26:L27)</f>
        <v>0</v>
      </c>
      <c r="M28" s="168"/>
      <c r="N28" s="128">
        <f>SUM(N26:N27)</f>
        <v>0</v>
      </c>
      <c r="O28" s="169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32"/>
    </row>
    <row r="29" spans="1:28" ht="13.5" thickBot="1" x14ac:dyDescent="0.25">
      <c r="A29" s="24"/>
      <c r="B29" s="46" t="s">
        <v>209</v>
      </c>
      <c r="C29" s="24"/>
      <c r="D29" s="24">
        <v>4795</v>
      </c>
      <c r="E29" s="24"/>
      <c r="F29" s="24">
        <v>0.96</v>
      </c>
      <c r="G29" s="24">
        <v>0.26</v>
      </c>
      <c r="H29" s="25">
        <f>D29*(F29+G29)</f>
        <v>5849.9</v>
      </c>
      <c r="I29" s="115">
        <f>ROUND(H29,2)</f>
        <v>5849.9</v>
      </c>
      <c r="J29" s="23">
        <v>1</v>
      </c>
      <c r="K29" s="154">
        <f>I29*J29</f>
        <v>5849.9</v>
      </c>
      <c r="L29" s="26">
        <f>K29*C29</f>
        <v>0</v>
      </c>
      <c r="M29" s="162"/>
      <c r="N29" s="163">
        <f>K29*O29*M29/100</f>
        <v>0</v>
      </c>
      <c r="O29" s="162"/>
      <c r="Q29" s="5"/>
      <c r="R29" s="5"/>
      <c r="S29" s="6"/>
      <c r="T29" s="5"/>
      <c r="U29" s="5"/>
      <c r="V29" s="5"/>
      <c r="W29" s="5"/>
      <c r="X29" s="5"/>
      <c r="Y29" s="5"/>
      <c r="Z29" s="5"/>
      <c r="AA29" s="6"/>
      <c r="AB29" s="9"/>
    </row>
    <row r="30" spans="1:28" s="33" customFormat="1" ht="13.5" thickBot="1" x14ac:dyDescent="0.25">
      <c r="A30" s="119" t="s">
        <v>210</v>
      </c>
      <c r="B30" s="120"/>
      <c r="C30" s="120">
        <f>SUM(C28:C29)</f>
        <v>0</v>
      </c>
      <c r="D30" s="120"/>
      <c r="E30" s="120"/>
      <c r="F30" s="120"/>
      <c r="G30" s="120"/>
      <c r="H30" s="130"/>
      <c r="I30" s="130"/>
      <c r="J30" s="120"/>
      <c r="K30" s="130"/>
      <c r="L30" s="130">
        <f>SUM(L28:L29)</f>
        <v>0</v>
      </c>
      <c r="M30" s="168"/>
      <c r="N30" s="128">
        <f>SUM(N28:N29)</f>
        <v>0</v>
      </c>
      <c r="O30" s="169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32"/>
    </row>
    <row r="31" spans="1:28" ht="13.5" thickBot="1" x14ac:dyDescent="0.25">
      <c r="A31" s="15"/>
      <c r="B31" s="15" t="s">
        <v>211</v>
      </c>
      <c r="C31" s="15"/>
      <c r="D31" s="24">
        <v>4795</v>
      </c>
      <c r="E31" s="15"/>
      <c r="F31" s="15">
        <v>0.96</v>
      </c>
      <c r="G31" s="15">
        <v>0.26</v>
      </c>
      <c r="H31" s="16">
        <f>D31*(F31+G31)</f>
        <v>5849.9</v>
      </c>
      <c r="I31" s="115">
        <f>ROUND(H31,2)</f>
        <v>5849.9</v>
      </c>
      <c r="J31" s="14">
        <v>1</v>
      </c>
      <c r="K31" s="155">
        <f>I31*J31</f>
        <v>5849.9</v>
      </c>
      <c r="L31" s="17">
        <f>K31*C31</f>
        <v>0</v>
      </c>
      <c r="M31" s="162"/>
      <c r="N31" s="163">
        <f>K31*O31*M31/100</f>
        <v>0</v>
      </c>
      <c r="O31" s="162"/>
      <c r="Q31" s="5"/>
      <c r="R31" s="5"/>
      <c r="S31" s="6"/>
      <c r="T31" s="5"/>
      <c r="U31" s="5"/>
      <c r="V31" s="5"/>
      <c r="W31" s="5"/>
      <c r="X31" s="5"/>
      <c r="Y31" s="5"/>
      <c r="Z31" s="5"/>
      <c r="AA31" s="6"/>
      <c r="AB31" s="9"/>
    </row>
    <row r="32" spans="1:28" s="33" customFormat="1" ht="13.5" thickBot="1" x14ac:dyDescent="0.25">
      <c r="A32" s="119" t="s">
        <v>212</v>
      </c>
      <c r="B32" s="120"/>
      <c r="C32" s="120">
        <f>SUM(C31:C31)</f>
        <v>0</v>
      </c>
      <c r="D32" s="120"/>
      <c r="E32" s="120"/>
      <c r="F32" s="120"/>
      <c r="G32" s="120"/>
      <c r="H32" s="130"/>
      <c r="I32" s="130"/>
      <c r="J32" s="120"/>
      <c r="K32" s="130"/>
      <c r="L32" s="130">
        <f>SUM(L31:L31)</f>
        <v>0</v>
      </c>
      <c r="M32" s="168"/>
      <c r="N32" s="130">
        <f>SUM(N31:N31)</f>
        <v>0</v>
      </c>
      <c r="O32" s="169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32"/>
    </row>
    <row r="33" spans="1:28" ht="13.5" thickBot="1" x14ac:dyDescent="0.25">
      <c r="A33" s="15"/>
      <c r="B33" s="15" t="s">
        <v>213</v>
      </c>
      <c r="C33" s="15"/>
      <c r="D33" s="24">
        <v>4795</v>
      </c>
      <c r="E33" s="15"/>
      <c r="F33" s="15">
        <v>0.8</v>
      </c>
      <c r="G33" s="15">
        <v>0.31</v>
      </c>
      <c r="H33" s="16">
        <f>D33*(F33+G33)</f>
        <v>5322.4500000000007</v>
      </c>
      <c r="I33" s="115">
        <f>ROUND(H33,2)</f>
        <v>5322.45</v>
      </c>
      <c r="J33" s="14">
        <v>1</v>
      </c>
      <c r="K33" s="155">
        <f>I33*J33</f>
        <v>5322.45</v>
      </c>
      <c r="L33" s="17">
        <f>K33*C33</f>
        <v>0</v>
      </c>
      <c r="M33" s="162"/>
      <c r="N33" s="163">
        <f>K33*O33*M33/100</f>
        <v>0</v>
      </c>
      <c r="O33" s="162"/>
      <c r="Q33" s="5"/>
      <c r="R33" s="5"/>
      <c r="S33" s="6"/>
      <c r="T33" s="5"/>
      <c r="U33" s="5"/>
      <c r="V33" s="5"/>
      <c r="W33" s="5"/>
      <c r="X33" s="5"/>
      <c r="Y33" s="5"/>
      <c r="Z33" s="5"/>
      <c r="AA33" s="6"/>
      <c r="AB33" s="9"/>
    </row>
    <row r="34" spans="1:28" s="33" customFormat="1" ht="13.5" thickBot="1" x14ac:dyDescent="0.25">
      <c r="A34" s="119" t="s">
        <v>214</v>
      </c>
      <c r="B34" s="120"/>
      <c r="C34" s="120">
        <f>SUM(C33:C33)</f>
        <v>0</v>
      </c>
      <c r="D34" s="120"/>
      <c r="E34" s="120"/>
      <c r="F34" s="120"/>
      <c r="G34" s="120"/>
      <c r="H34" s="130"/>
      <c r="I34" s="130"/>
      <c r="J34" s="120"/>
      <c r="K34" s="130"/>
      <c r="L34" s="130">
        <f>SUM(L33:L33)</f>
        <v>0</v>
      </c>
      <c r="M34" s="168"/>
      <c r="N34" s="130">
        <f>SUM(N33:N33)</f>
        <v>0</v>
      </c>
      <c r="O34" s="169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32"/>
    </row>
    <row r="35" spans="1:28" s="33" customFormat="1" ht="24.95" customHeight="1" thickBot="1" x14ac:dyDescent="0.25">
      <c r="A35" s="41"/>
      <c r="B35" s="47" t="s">
        <v>215</v>
      </c>
      <c r="C35" s="7"/>
      <c r="D35" s="24">
        <v>4795</v>
      </c>
      <c r="E35" s="15"/>
      <c r="F35" s="15">
        <v>0.96</v>
      </c>
      <c r="G35" s="15">
        <v>0.33</v>
      </c>
      <c r="H35" s="16">
        <f>D35*(F35+G35)</f>
        <v>6185.55</v>
      </c>
      <c r="I35" s="115">
        <f>ROUND(H35,2)</f>
        <v>6185.55</v>
      </c>
      <c r="J35" s="14">
        <v>1</v>
      </c>
      <c r="K35" s="155">
        <f>I35*J35</f>
        <v>6185.55</v>
      </c>
      <c r="L35" s="17">
        <f>K35*C35</f>
        <v>0</v>
      </c>
      <c r="M35" s="162"/>
      <c r="N35" s="163">
        <f>K35*O35*M35/100</f>
        <v>0</v>
      </c>
      <c r="O35" s="162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32"/>
    </row>
    <row r="36" spans="1:28" s="33" customFormat="1" ht="13.5" thickBot="1" x14ac:dyDescent="0.25">
      <c r="A36" s="119" t="s">
        <v>216</v>
      </c>
      <c r="B36" s="120"/>
      <c r="C36" s="120">
        <f>SUM(C35:C35)</f>
        <v>0</v>
      </c>
      <c r="D36" s="120"/>
      <c r="E36" s="120"/>
      <c r="F36" s="120"/>
      <c r="G36" s="120"/>
      <c r="H36" s="130"/>
      <c r="I36" s="130"/>
      <c r="J36" s="120"/>
      <c r="K36" s="130"/>
      <c r="L36" s="130">
        <f>SUM(L35:L35)</f>
        <v>0</v>
      </c>
      <c r="M36" s="168"/>
      <c r="N36" s="130">
        <f>SUM(N35:N35)</f>
        <v>0</v>
      </c>
      <c r="O36" s="169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32"/>
    </row>
    <row r="37" spans="1:28" s="33" customFormat="1" ht="24.95" customHeight="1" thickBot="1" x14ac:dyDescent="0.25">
      <c r="A37" s="41"/>
      <c r="B37" s="47" t="s">
        <v>217</v>
      </c>
      <c r="C37" s="7"/>
      <c r="D37" s="24">
        <v>4795</v>
      </c>
      <c r="E37" s="15"/>
      <c r="F37" s="15">
        <v>0.96</v>
      </c>
      <c r="G37" s="15">
        <v>0.33</v>
      </c>
      <c r="H37" s="16">
        <f>D37*(F37+G37)</f>
        <v>6185.55</v>
      </c>
      <c r="I37" s="115">
        <f>ROUND(H37,2)</f>
        <v>6185.55</v>
      </c>
      <c r="J37" s="14">
        <v>1</v>
      </c>
      <c r="K37" s="155">
        <f>I37*J37</f>
        <v>6185.55</v>
      </c>
      <c r="L37" s="17">
        <f>K37*C37</f>
        <v>0</v>
      </c>
      <c r="M37" s="162"/>
      <c r="N37" s="163">
        <f>K37*O37*M37/100</f>
        <v>0</v>
      </c>
      <c r="O37" s="162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32"/>
    </row>
    <row r="38" spans="1:28" s="33" customFormat="1" ht="13.5" thickBot="1" x14ac:dyDescent="0.25">
      <c r="A38" s="119" t="s">
        <v>218</v>
      </c>
      <c r="B38" s="120"/>
      <c r="C38" s="120">
        <f>SUM(C37:C37)</f>
        <v>0</v>
      </c>
      <c r="D38" s="120"/>
      <c r="E38" s="120"/>
      <c r="F38" s="120"/>
      <c r="G38" s="120"/>
      <c r="H38" s="130"/>
      <c r="I38" s="130"/>
      <c r="J38" s="120"/>
      <c r="K38" s="130"/>
      <c r="L38" s="130">
        <f>SUM(L37:L37)</f>
        <v>0</v>
      </c>
      <c r="M38" s="168"/>
      <c r="N38" s="130">
        <f>SUM(N37:N37)</f>
        <v>0</v>
      </c>
      <c r="O38" s="169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32"/>
    </row>
    <row r="39" spans="1:28" s="33" customFormat="1" ht="12.75" customHeight="1" thickBot="1" x14ac:dyDescent="0.25">
      <c r="A39" s="41"/>
      <c r="B39" s="47" t="s">
        <v>219</v>
      </c>
      <c r="C39" s="7"/>
      <c r="D39" s="24">
        <v>4795</v>
      </c>
      <c r="E39" s="15"/>
      <c r="F39" s="15">
        <v>0.96</v>
      </c>
      <c r="G39" s="15">
        <v>0.33</v>
      </c>
      <c r="H39" s="16">
        <f>D39*(F39+G39)</f>
        <v>6185.55</v>
      </c>
      <c r="I39" s="115">
        <f>ROUND(H39,2)</f>
        <v>6185.55</v>
      </c>
      <c r="J39" s="14">
        <v>1</v>
      </c>
      <c r="K39" s="155">
        <f>I39*J39</f>
        <v>6185.55</v>
      </c>
      <c r="L39" s="17">
        <f>K39*C39</f>
        <v>0</v>
      </c>
      <c r="M39" s="162"/>
      <c r="N39" s="163">
        <f>K39*O39*M39/100</f>
        <v>0</v>
      </c>
      <c r="O39" s="162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32"/>
    </row>
    <row r="40" spans="1:28" s="33" customFormat="1" ht="13.5" thickBot="1" x14ac:dyDescent="0.25">
      <c r="A40" s="119" t="s">
        <v>220</v>
      </c>
      <c r="B40" s="120"/>
      <c r="C40" s="120">
        <f>SUM(C39:C39)</f>
        <v>0</v>
      </c>
      <c r="D40" s="120"/>
      <c r="E40" s="120"/>
      <c r="F40" s="120"/>
      <c r="G40" s="120"/>
      <c r="H40" s="130"/>
      <c r="I40" s="130"/>
      <c r="J40" s="120"/>
      <c r="K40" s="130"/>
      <c r="L40" s="130">
        <f>SUM(L39:L39)</f>
        <v>0</v>
      </c>
      <c r="M40" s="168"/>
      <c r="N40" s="130">
        <f>SUM(N39:N39)</f>
        <v>0</v>
      </c>
      <c r="O40" s="169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32"/>
    </row>
    <row r="41" spans="1:28" s="4" customFormat="1" ht="12" customHeight="1" x14ac:dyDescent="0.2">
      <c r="A41" s="19"/>
      <c r="B41" s="21" t="s">
        <v>41</v>
      </c>
      <c r="C41" s="21"/>
      <c r="D41" s="21">
        <v>4795</v>
      </c>
      <c r="E41" s="21"/>
      <c r="F41" s="21">
        <v>0.96</v>
      </c>
      <c r="G41" s="21">
        <v>0.37</v>
      </c>
      <c r="H41" s="20">
        <f>D41*(F41+G41)</f>
        <v>6377.35</v>
      </c>
      <c r="I41" s="115">
        <f>ROUND(H41,2)</f>
        <v>6377.35</v>
      </c>
      <c r="J41" s="21">
        <v>1</v>
      </c>
      <c r="K41" s="165">
        <f>I41*J41</f>
        <v>6377.35</v>
      </c>
      <c r="L41" s="22">
        <f>K41*C41</f>
        <v>0</v>
      </c>
      <c r="M41" s="162"/>
      <c r="N41" s="163">
        <f>K41*O41*M41/100</f>
        <v>0</v>
      </c>
      <c r="O41" s="162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10"/>
    </row>
    <row r="42" spans="1:28" s="4" customFormat="1" ht="18" customHeight="1" thickBot="1" x14ac:dyDescent="0.25">
      <c r="A42" s="389"/>
      <c r="B42" s="311" t="s">
        <v>41</v>
      </c>
      <c r="C42" s="311"/>
      <c r="D42" s="311">
        <v>4795</v>
      </c>
      <c r="E42" s="311"/>
      <c r="F42" s="311">
        <v>0.96</v>
      </c>
      <c r="G42" s="312">
        <v>0.37</v>
      </c>
      <c r="H42" s="20">
        <f>D42*(F42+G42)</f>
        <v>6377.35</v>
      </c>
      <c r="I42" s="115">
        <f>ROUND(H42,2)</f>
        <v>6377.35</v>
      </c>
      <c r="J42" s="6">
        <v>1</v>
      </c>
      <c r="K42" s="165">
        <f>I42*J42</f>
        <v>6377.35</v>
      </c>
      <c r="L42" s="22">
        <f>K42*C42</f>
        <v>0</v>
      </c>
      <c r="M42" s="240"/>
      <c r="N42" s="241"/>
      <c r="O42" s="242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10"/>
    </row>
    <row r="43" spans="1:28" s="33" customFormat="1" ht="13.5" thickBot="1" x14ac:dyDescent="0.25">
      <c r="A43" s="119" t="s">
        <v>221</v>
      </c>
      <c r="B43" s="120"/>
      <c r="C43" s="120">
        <f>SUM(C41:C42)</f>
        <v>0</v>
      </c>
      <c r="D43" s="120"/>
      <c r="E43" s="120"/>
      <c r="F43" s="120"/>
      <c r="G43" s="120"/>
      <c r="H43" s="130"/>
      <c r="I43" s="130"/>
      <c r="J43" s="120"/>
      <c r="K43" s="130"/>
      <c r="L43" s="130">
        <f>SUM(L41:L42)</f>
        <v>0</v>
      </c>
      <c r="M43" s="168"/>
      <c r="N43" s="130">
        <f>SUM(N41:N41)</f>
        <v>0</v>
      </c>
      <c r="O43" s="169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32"/>
    </row>
    <row r="44" spans="1:28" ht="13.5" thickBot="1" x14ac:dyDescent="0.25">
      <c r="A44" s="24"/>
      <c r="B44" s="34" t="s">
        <v>42</v>
      </c>
      <c r="C44" s="24"/>
      <c r="D44" s="24">
        <v>4795</v>
      </c>
      <c r="E44" s="24"/>
      <c r="F44" s="24">
        <v>0.96</v>
      </c>
      <c r="G44" s="24">
        <v>0.37</v>
      </c>
      <c r="H44" s="25">
        <f>D44*(F44+G44)</f>
        <v>6377.35</v>
      </c>
      <c r="I44" s="115">
        <f>ROUND(H44,2)</f>
        <v>6377.35</v>
      </c>
      <c r="J44" s="23">
        <v>1</v>
      </c>
      <c r="K44" s="154">
        <f>I44*J44</f>
        <v>6377.35</v>
      </c>
      <c r="L44" s="26">
        <f>K44*C44</f>
        <v>0</v>
      </c>
      <c r="M44" s="162"/>
      <c r="N44" s="163">
        <f>K44*O44*M44/100</f>
        <v>0</v>
      </c>
      <c r="O44" s="162"/>
      <c r="Q44" s="5"/>
      <c r="R44" s="5"/>
      <c r="S44" s="6"/>
      <c r="T44" s="5"/>
      <c r="U44" s="5"/>
      <c r="V44" s="5"/>
      <c r="W44" s="5"/>
      <c r="X44" s="5"/>
      <c r="Y44" s="5"/>
      <c r="Z44" s="5"/>
      <c r="AA44" s="6"/>
      <c r="AB44" s="9"/>
    </row>
    <row r="45" spans="1:28" s="33" customFormat="1" ht="13.5" thickBot="1" x14ac:dyDescent="0.25">
      <c r="A45" s="119" t="s">
        <v>222</v>
      </c>
      <c r="B45" s="120"/>
      <c r="C45" s="120">
        <f>SUM(C44:C44)</f>
        <v>0</v>
      </c>
      <c r="D45" s="120"/>
      <c r="E45" s="120"/>
      <c r="F45" s="120"/>
      <c r="G45" s="120"/>
      <c r="H45" s="130"/>
      <c r="I45" s="170"/>
      <c r="J45" s="120"/>
      <c r="K45" s="120"/>
      <c r="L45" s="130">
        <f>SUM(L44:L44)</f>
        <v>0</v>
      </c>
      <c r="M45" s="168"/>
      <c r="N45" s="130">
        <f>SUM(N44:N44)</f>
        <v>0</v>
      </c>
      <c r="O45" s="169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32"/>
    </row>
    <row r="46" spans="1:28" s="4" customFormat="1" ht="13.5" thickBot="1" x14ac:dyDescent="0.25">
      <c r="A46" s="19"/>
      <c r="B46" s="34" t="s">
        <v>139</v>
      </c>
      <c r="C46" s="21"/>
      <c r="D46" s="21">
        <v>4795</v>
      </c>
      <c r="E46" s="21"/>
      <c r="F46" s="21">
        <v>0.96</v>
      </c>
      <c r="G46" s="21">
        <v>0.37</v>
      </c>
      <c r="H46" s="20">
        <f>D46*(F46+G46)</f>
        <v>6377.35</v>
      </c>
      <c r="I46" s="115">
        <f>ROUND(H46,2)</f>
        <v>6377.35</v>
      </c>
      <c r="J46" s="21">
        <v>1</v>
      </c>
      <c r="K46" s="165">
        <f>I46*J46</f>
        <v>6377.35</v>
      </c>
      <c r="L46" s="22">
        <f>K46*C46</f>
        <v>0</v>
      </c>
      <c r="M46" s="162"/>
      <c r="N46" s="163">
        <f>K46*O46*M46/100</f>
        <v>0</v>
      </c>
      <c r="O46" s="162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10"/>
    </row>
    <row r="47" spans="1:28" s="33" customFormat="1" ht="15" customHeight="1" thickBot="1" x14ac:dyDescent="0.25">
      <c r="A47" s="119" t="s">
        <v>223</v>
      </c>
      <c r="B47" s="120"/>
      <c r="C47" s="120">
        <f>SUM(C46:C46)</f>
        <v>0</v>
      </c>
      <c r="D47" s="120"/>
      <c r="E47" s="120"/>
      <c r="F47" s="120"/>
      <c r="G47" s="120"/>
      <c r="H47" s="130"/>
      <c r="I47" s="170"/>
      <c r="J47" s="120"/>
      <c r="K47" s="120"/>
      <c r="L47" s="130">
        <f>SUM(L46:L46)</f>
        <v>0</v>
      </c>
      <c r="M47" s="168"/>
      <c r="N47" s="130">
        <f>SUM(N46:N46)</f>
        <v>0</v>
      </c>
      <c r="O47" s="169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32"/>
    </row>
    <row r="48" spans="1:28" ht="13.5" thickBot="1" x14ac:dyDescent="0.25">
      <c r="A48" s="15"/>
      <c r="B48" s="15" t="s">
        <v>224</v>
      </c>
      <c r="C48" s="15"/>
      <c r="D48" s="15">
        <v>4795</v>
      </c>
      <c r="E48" s="15"/>
      <c r="F48" s="15">
        <v>0.96</v>
      </c>
      <c r="G48" s="15">
        <v>0.44</v>
      </c>
      <c r="H48" s="16">
        <f>D48*(F48+G48)</f>
        <v>6713</v>
      </c>
      <c r="I48" s="115">
        <f>ROUND(H48,2)</f>
        <v>6713</v>
      </c>
      <c r="J48" s="14">
        <v>1</v>
      </c>
      <c r="K48" s="155">
        <f>I48*J48</f>
        <v>6713</v>
      </c>
      <c r="L48" s="17">
        <f>K48*C48</f>
        <v>0</v>
      </c>
      <c r="M48" s="162"/>
      <c r="N48" s="163">
        <f>K48*O48*M48/100</f>
        <v>0</v>
      </c>
      <c r="O48" s="162"/>
      <c r="Q48" s="5"/>
      <c r="R48" s="5"/>
      <c r="S48" s="6"/>
      <c r="T48" s="5"/>
      <c r="U48" s="5"/>
      <c r="V48" s="5"/>
      <c r="W48" s="5"/>
      <c r="X48" s="5"/>
      <c r="Y48" s="5"/>
      <c r="Z48" s="5"/>
      <c r="AA48" s="6"/>
      <c r="AB48" s="9"/>
    </row>
    <row r="49" spans="1:28" s="33" customFormat="1" ht="13.5" thickBot="1" x14ac:dyDescent="0.25">
      <c r="A49" s="119" t="s">
        <v>225</v>
      </c>
      <c r="B49" s="120"/>
      <c r="C49" s="120">
        <f>SUM(C48:C48)</f>
        <v>0</v>
      </c>
      <c r="D49" s="120"/>
      <c r="E49" s="120"/>
      <c r="F49" s="120"/>
      <c r="G49" s="120"/>
      <c r="H49" s="130"/>
      <c r="I49" s="130"/>
      <c r="J49" s="120"/>
      <c r="K49" s="130"/>
      <c r="L49" s="130">
        <f>SUM(L48:L48)</f>
        <v>0</v>
      </c>
      <c r="M49" s="168"/>
      <c r="N49" s="130">
        <f>SUM(N48:N48)</f>
        <v>0</v>
      </c>
      <c r="O49" s="169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32"/>
    </row>
    <row r="50" spans="1:28" ht="18" customHeight="1" x14ac:dyDescent="0.2">
      <c r="A50" s="24"/>
      <c r="B50" s="34" t="s">
        <v>226</v>
      </c>
      <c r="C50" s="24"/>
      <c r="D50" s="24">
        <v>4795</v>
      </c>
      <c r="E50" s="24"/>
      <c r="F50" s="24">
        <v>0.96</v>
      </c>
      <c r="G50" s="24">
        <v>0.47</v>
      </c>
      <c r="H50" s="25">
        <f>D50*(F50+G50)</f>
        <v>6856.8499999999995</v>
      </c>
      <c r="I50" s="115">
        <f>ROUND(H50,2)</f>
        <v>6856.85</v>
      </c>
      <c r="J50" s="23">
        <v>1</v>
      </c>
      <c r="K50" s="154">
        <f>I50*J50</f>
        <v>6856.85</v>
      </c>
      <c r="L50" s="26">
        <f>K50*C50</f>
        <v>0</v>
      </c>
      <c r="M50" s="162"/>
      <c r="N50" s="163">
        <f>K50*O50*M50/100</f>
        <v>0</v>
      </c>
      <c r="O50" s="162"/>
      <c r="Q50" s="5"/>
      <c r="R50" s="5"/>
      <c r="S50" s="6"/>
      <c r="T50" s="5"/>
      <c r="U50" s="5"/>
      <c r="V50" s="5"/>
      <c r="W50" s="5"/>
      <c r="X50" s="5"/>
      <c r="Y50" s="5"/>
      <c r="Z50" s="5"/>
      <c r="AA50" s="6"/>
      <c r="AB50" s="9"/>
    </row>
    <row r="51" spans="1:28" s="4" customFormat="1" ht="20.25" customHeight="1" thickBot="1" x14ac:dyDescent="0.25">
      <c r="A51" s="19" t="s">
        <v>32</v>
      </c>
      <c r="B51" s="34" t="s">
        <v>226</v>
      </c>
      <c r="C51" s="21"/>
      <c r="D51" s="19">
        <v>4795</v>
      </c>
      <c r="E51" s="21"/>
      <c r="F51" s="21">
        <v>0.96</v>
      </c>
      <c r="G51" s="21">
        <v>0.47</v>
      </c>
      <c r="H51" s="20">
        <f>D51*(F51+G51)</f>
        <v>6856.8499999999995</v>
      </c>
      <c r="I51" s="115">
        <f>ROUND(H51,2)</f>
        <v>6856.85</v>
      </c>
      <c r="J51" s="21">
        <v>1</v>
      </c>
      <c r="K51" s="165">
        <f>I51*J51</f>
        <v>6856.85</v>
      </c>
      <c r="L51" s="22">
        <f>K51*C51</f>
        <v>0</v>
      </c>
      <c r="M51" s="162"/>
      <c r="N51" s="163">
        <f>K51*O51*M51/100</f>
        <v>0</v>
      </c>
      <c r="O51" s="162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10"/>
    </row>
    <row r="52" spans="1:28" s="33" customFormat="1" ht="18" customHeight="1" thickBot="1" x14ac:dyDescent="0.25">
      <c r="A52" s="119" t="s">
        <v>227</v>
      </c>
      <c r="B52" s="120"/>
      <c r="C52" s="120">
        <f>SUM(C50:C51)</f>
        <v>0</v>
      </c>
      <c r="D52" s="120"/>
      <c r="E52" s="120"/>
      <c r="F52" s="120"/>
      <c r="G52" s="120"/>
      <c r="H52" s="130"/>
      <c r="I52" s="170"/>
      <c r="J52" s="120"/>
      <c r="K52" s="120"/>
      <c r="L52" s="130">
        <f>SUM(L50:L51)</f>
        <v>0</v>
      </c>
      <c r="M52" s="168"/>
      <c r="N52" s="130">
        <f>SUM(N50:N51)</f>
        <v>0</v>
      </c>
      <c r="O52" s="169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32"/>
    </row>
    <row r="53" spans="1:28" x14ac:dyDescent="0.2">
      <c r="A53" s="318"/>
      <c r="B53" s="15" t="s">
        <v>43</v>
      </c>
      <c r="C53" s="15"/>
      <c r="D53" s="15">
        <v>4795</v>
      </c>
      <c r="E53" s="15"/>
      <c r="F53" s="15">
        <v>0.96</v>
      </c>
      <c r="G53" s="15">
        <v>0.37</v>
      </c>
      <c r="H53" s="16">
        <f>D53*(F53+G53)</f>
        <v>6377.35</v>
      </c>
      <c r="I53" s="115">
        <f>ROUND(H53,2)</f>
        <v>6377.35</v>
      </c>
      <c r="J53" s="14">
        <v>1</v>
      </c>
      <c r="K53" s="155">
        <f>I53*J53</f>
        <v>6377.35</v>
      </c>
      <c r="L53" s="17">
        <f>K53*C53</f>
        <v>0</v>
      </c>
      <c r="M53" s="162"/>
      <c r="N53" s="163">
        <f>K53*O53*M53/100</f>
        <v>0</v>
      </c>
      <c r="O53" s="162"/>
      <c r="Q53" s="5"/>
      <c r="R53" s="5"/>
      <c r="S53" s="6"/>
      <c r="T53" s="5"/>
      <c r="U53" s="5"/>
      <c r="V53" s="5"/>
      <c r="W53" s="5"/>
      <c r="X53" s="5"/>
      <c r="Y53" s="5"/>
      <c r="Z53" s="5"/>
      <c r="AA53" s="6"/>
      <c r="AB53" s="9"/>
    </row>
    <row r="54" spans="1:28" x14ac:dyDescent="0.2">
      <c r="A54" s="318"/>
      <c r="B54" s="15" t="s">
        <v>43</v>
      </c>
      <c r="C54" s="15"/>
      <c r="D54" s="15">
        <v>4795</v>
      </c>
      <c r="E54" s="15"/>
      <c r="F54" s="15">
        <v>0.96</v>
      </c>
      <c r="G54" s="15">
        <v>0.37</v>
      </c>
      <c r="H54" s="16">
        <f>D54*(F54+G54)</f>
        <v>6377.35</v>
      </c>
      <c r="I54" s="115">
        <f>ROUND(H54,2)</f>
        <v>6377.35</v>
      </c>
      <c r="J54" s="14">
        <v>1</v>
      </c>
      <c r="K54" s="155">
        <f>I54*J54</f>
        <v>6377.35</v>
      </c>
      <c r="L54" s="17">
        <f>K54*C54</f>
        <v>0</v>
      </c>
      <c r="M54" s="162"/>
      <c r="N54" s="163">
        <f>K54*O54*M54/100</f>
        <v>0</v>
      </c>
      <c r="O54" s="162"/>
      <c r="Q54" s="5"/>
      <c r="R54" s="5"/>
      <c r="S54" s="6"/>
      <c r="T54" s="5"/>
      <c r="U54" s="5"/>
      <c r="V54" s="5"/>
      <c r="W54" s="5"/>
      <c r="X54" s="5"/>
      <c r="Y54" s="5"/>
      <c r="Z54" s="5"/>
      <c r="AA54" s="6"/>
      <c r="AB54" s="9"/>
    </row>
    <row r="55" spans="1:28" x14ac:dyDescent="0.2">
      <c r="A55" s="318"/>
      <c r="B55" s="15" t="s">
        <v>43</v>
      </c>
      <c r="C55" s="15"/>
      <c r="D55" s="15">
        <v>4795</v>
      </c>
      <c r="E55" s="15"/>
      <c r="F55" s="15">
        <v>0.96</v>
      </c>
      <c r="G55" s="15">
        <v>0.37</v>
      </c>
      <c r="H55" s="16">
        <f>D55*(F55+G55)</f>
        <v>6377.35</v>
      </c>
      <c r="I55" s="115">
        <f>ROUND(H55,2)</f>
        <v>6377.35</v>
      </c>
      <c r="J55" s="14">
        <v>1</v>
      </c>
      <c r="K55" s="155">
        <f>I55*J55</f>
        <v>6377.35</v>
      </c>
      <c r="L55" s="17">
        <f>K55*C55</f>
        <v>0</v>
      </c>
      <c r="M55" s="162"/>
      <c r="N55" s="163">
        <f>K55*O55*M55/100</f>
        <v>0</v>
      </c>
      <c r="O55" s="162"/>
      <c r="Q55" s="5"/>
      <c r="R55" s="5"/>
      <c r="S55" s="6"/>
      <c r="T55" s="5"/>
      <c r="U55" s="5"/>
      <c r="V55" s="5"/>
      <c r="W55" s="5"/>
      <c r="X55" s="5"/>
      <c r="Y55" s="5"/>
      <c r="Z55" s="5"/>
      <c r="AA55" s="6"/>
      <c r="AB55" s="9"/>
    </row>
    <row r="56" spans="1:28" ht="13.5" thickBot="1" x14ac:dyDescent="0.25">
      <c r="A56" s="318"/>
      <c r="B56" s="15" t="s">
        <v>43</v>
      </c>
      <c r="C56" s="15"/>
      <c r="D56" s="15">
        <v>4795</v>
      </c>
      <c r="E56" s="15"/>
      <c r="F56" s="15">
        <v>0.96</v>
      </c>
      <c r="G56" s="15">
        <v>0.37</v>
      </c>
      <c r="H56" s="16">
        <f>D56*(F56+G56)</f>
        <v>6377.35</v>
      </c>
      <c r="I56" s="115">
        <f>ROUND(H56,2)</f>
        <v>6377.35</v>
      </c>
      <c r="J56" s="14">
        <v>1</v>
      </c>
      <c r="K56" s="155">
        <f>I56*J56</f>
        <v>6377.35</v>
      </c>
      <c r="L56" s="17">
        <f>K56*C56</f>
        <v>0</v>
      </c>
      <c r="M56" s="162"/>
      <c r="N56" s="163">
        <f>K56*O56*M56/100</f>
        <v>0</v>
      </c>
      <c r="O56" s="162"/>
      <c r="Q56" s="5"/>
      <c r="R56" s="5"/>
      <c r="S56" s="6"/>
      <c r="T56" s="5"/>
      <c r="U56" s="5"/>
      <c r="V56" s="5"/>
      <c r="W56" s="5"/>
      <c r="X56" s="5"/>
      <c r="Y56" s="5"/>
      <c r="Z56" s="5"/>
      <c r="AA56" s="6"/>
      <c r="AB56" s="9"/>
    </row>
    <row r="57" spans="1:28" s="33" customFormat="1" ht="13.5" thickBot="1" x14ac:dyDescent="0.25">
      <c r="A57" s="119" t="s">
        <v>228</v>
      </c>
      <c r="B57" s="120"/>
      <c r="C57" s="120">
        <f>SUM(C53:C56)</f>
        <v>0</v>
      </c>
      <c r="D57" s="120"/>
      <c r="E57" s="120"/>
      <c r="F57" s="120"/>
      <c r="G57" s="120"/>
      <c r="H57" s="130"/>
      <c r="I57" s="130"/>
      <c r="J57" s="120"/>
      <c r="K57" s="130"/>
      <c r="L57" s="130">
        <f>SUM(L53:L56)</f>
        <v>0</v>
      </c>
      <c r="M57" s="130"/>
      <c r="N57" s="130">
        <f>SUM(N53:N56)</f>
        <v>0</v>
      </c>
      <c r="O57" s="130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32"/>
    </row>
    <row r="58" spans="1:28" x14ac:dyDescent="0.2">
      <c r="A58" s="24"/>
      <c r="B58" s="24" t="s">
        <v>239</v>
      </c>
      <c r="C58" s="24"/>
      <c r="D58" s="24">
        <v>4795</v>
      </c>
      <c r="E58" s="24"/>
      <c r="F58" s="24">
        <v>0.96</v>
      </c>
      <c r="G58" s="24">
        <v>0.37</v>
      </c>
      <c r="H58" s="25">
        <f t="shared" ref="H58:H66" si="0">D58*(F58+G58)</f>
        <v>6377.35</v>
      </c>
      <c r="I58" s="115">
        <f t="shared" ref="I58:I66" si="1">ROUND(H58,2)</f>
        <v>6377.35</v>
      </c>
      <c r="J58" s="23">
        <v>1</v>
      </c>
      <c r="K58" s="154">
        <f t="shared" ref="K58:K66" si="2">I58*J58</f>
        <v>6377.35</v>
      </c>
      <c r="L58" s="26">
        <f t="shared" ref="L58:L66" si="3">K58*C58</f>
        <v>0</v>
      </c>
      <c r="M58" s="162"/>
      <c r="N58" s="163">
        <f t="shared" ref="N58:N66" si="4">K58*O58*M58/100</f>
        <v>0</v>
      </c>
      <c r="O58" s="162"/>
      <c r="Q58" s="5"/>
      <c r="R58" s="5"/>
      <c r="S58" s="6"/>
      <c r="T58" s="5"/>
      <c r="U58" s="5"/>
      <c r="V58" s="5"/>
      <c r="W58" s="5"/>
      <c r="X58" s="5"/>
      <c r="Y58" s="5"/>
      <c r="Z58" s="5"/>
      <c r="AA58" s="6"/>
      <c r="AB58" s="9"/>
    </row>
    <row r="59" spans="1:28" x14ac:dyDescent="0.2">
      <c r="A59" s="15"/>
      <c r="B59" s="15" t="s">
        <v>239</v>
      </c>
      <c r="C59" s="15"/>
      <c r="D59" s="15">
        <v>4795</v>
      </c>
      <c r="E59" s="15"/>
      <c r="F59" s="15">
        <v>0.96</v>
      </c>
      <c r="G59" s="15">
        <v>0.37</v>
      </c>
      <c r="H59" s="16">
        <f t="shared" si="0"/>
        <v>6377.35</v>
      </c>
      <c r="I59" s="115">
        <f t="shared" si="1"/>
        <v>6377.35</v>
      </c>
      <c r="J59" s="14">
        <v>1</v>
      </c>
      <c r="K59" s="155">
        <f t="shared" si="2"/>
        <v>6377.35</v>
      </c>
      <c r="L59" s="17">
        <f t="shared" si="3"/>
        <v>0</v>
      </c>
      <c r="M59" s="162"/>
      <c r="N59" s="163">
        <f t="shared" si="4"/>
        <v>0</v>
      </c>
      <c r="O59" s="162"/>
      <c r="Q59" s="5"/>
      <c r="R59" s="5"/>
      <c r="S59" s="6"/>
      <c r="T59" s="5"/>
      <c r="U59" s="5"/>
      <c r="V59" s="5"/>
      <c r="W59" s="5"/>
      <c r="X59" s="5"/>
      <c r="Y59" s="5"/>
      <c r="Z59" s="5"/>
      <c r="AA59" s="6"/>
      <c r="AB59" s="9"/>
    </row>
    <row r="60" spans="1:28" x14ac:dyDescent="0.2">
      <c r="A60" s="15"/>
      <c r="B60" s="15" t="s">
        <v>239</v>
      </c>
      <c r="C60" s="15"/>
      <c r="D60" s="15">
        <v>4795</v>
      </c>
      <c r="E60" s="15"/>
      <c r="F60" s="15">
        <v>0.96</v>
      </c>
      <c r="G60" s="15">
        <v>0.37</v>
      </c>
      <c r="H60" s="16">
        <f t="shared" si="0"/>
        <v>6377.35</v>
      </c>
      <c r="I60" s="115">
        <f t="shared" si="1"/>
        <v>6377.35</v>
      </c>
      <c r="J60" s="14">
        <v>1</v>
      </c>
      <c r="K60" s="155">
        <f t="shared" si="2"/>
        <v>6377.35</v>
      </c>
      <c r="L60" s="17">
        <f t="shared" si="3"/>
        <v>0</v>
      </c>
      <c r="M60" s="162"/>
      <c r="N60" s="163">
        <f t="shared" si="4"/>
        <v>0</v>
      </c>
      <c r="O60" s="162"/>
      <c r="Q60" s="5"/>
      <c r="R60" s="5"/>
      <c r="S60" s="6"/>
      <c r="T60" s="5"/>
      <c r="U60" s="5"/>
      <c r="V60" s="5"/>
      <c r="W60" s="5"/>
      <c r="X60" s="5"/>
      <c r="Y60" s="5"/>
      <c r="Z60" s="5"/>
      <c r="AA60" s="6"/>
      <c r="AB60" s="9"/>
    </row>
    <row r="61" spans="1:28" x14ac:dyDescent="0.2">
      <c r="A61" s="15"/>
      <c r="B61" s="15" t="s">
        <v>239</v>
      </c>
      <c r="C61" s="15"/>
      <c r="D61" s="15">
        <v>4795</v>
      </c>
      <c r="E61" s="15"/>
      <c r="F61" s="15">
        <v>0.96</v>
      </c>
      <c r="G61" s="15">
        <v>0.37</v>
      </c>
      <c r="H61" s="16">
        <f t="shared" si="0"/>
        <v>6377.35</v>
      </c>
      <c r="I61" s="115">
        <f t="shared" si="1"/>
        <v>6377.35</v>
      </c>
      <c r="J61" s="14">
        <v>1</v>
      </c>
      <c r="K61" s="155">
        <f t="shared" si="2"/>
        <v>6377.35</v>
      </c>
      <c r="L61" s="17">
        <f t="shared" si="3"/>
        <v>0</v>
      </c>
      <c r="M61" s="162"/>
      <c r="N61" s="163">
        <f t="shared" si="4"/>
        <v>0</v>
      </c>
      <c r="O61" s="162"/>
      <c r="Q61" s="5"/>
      <c r="R61" s="5"/>
      <c r="S61" s="6"/>
      <c r="T61" s="5"/>
      <c r="U61" s="5"/>
      <c r="V61" s="5"/>
      <c r="W61" s="5"/>
      <c r="X61" s="5"/>
      <c r="Y61" s="5"/>
      <c r="Z61" s="5"/>
      <c r="AA61" s="6"/>
      <c r="AB61" s="9"/>
    </row>
    <row r="62" spans="1:28" x14ac:dyDescent="0.2">
      <c r="A62" s="15"/>
      <c r="B62" s="15" t="s">
        <v>239</v>
      </c>
      <c r="C62" s="15"/>
      <c r="D62" s="15">
        <v>4795</v>
      </c>
      <c r="E62" s="15"/>
      <c r="F62" s="15">
        <v>0.96</v>
      </c>
      <c r="G62" s="15">
        <v>0.37</v>
      </c>
      <c r="H62" s="16">
        <f t="shared" si="0"/>
        <v>6377.35</v>
      </c>
      <c r="I62" s="115">
        <f t="shared" si="1"/>
        <v>6377.35</v>
      </c>
      <c r="J62" s="14">
        <v>1</v>
      </c>
      <c r="K62" s="155">
        <f t="shared" si="2"/>
        <v>6377.35</v>
      </c>
      <c r="L62" s="17">
        <f t="shared" si="3"/>
        <v>0</v>
      </c>
      <c r="M62" s="162"/>
      <c r="N62" s="163">
        <f t="shared" si="4"/>
        <v>0</v>
      </c>
      <c r="O62" s="162"/>
      <c r="Q62" s="5"/>
      <c r="R62" s="5"/>
      <c r="S62" s="6"/>
      <c r="T62" s="5"/>
      <c r="U62" s="5"/>
      <c r="V62" s="5"/>
      <c r="W62" s="5"/>
      <c r="X62" s="5"/>
      <c r="Y62" s="5"/>
      <c r="Z62" s="5"/>
      <c r="AA62" s="6"/>
      <c r="AB62" s="9"/>
    </row>
    <row r="63" spans="1:28" x14ac:dyDescent="0.2">
      <c r="A63" s="15"/>
      <c r="B63" s="15" t="s">
        <v>239</v>
      </c>
      <c r="C63" s="15"/>
      <c r="D63" s="15">
        <v>4795</v>
      </c>
      <c r="E63" s="15"/>
      <c r="F63" s="15">
        <v>0.96</v>
      </c>
      <c r="G63" s="15">
        <v>0.37</v>
      </c>
      <c r="H63" s="16">
        <f t="shared" si="0"/>
        <v>6377.35</v>
      </c>
      <c r="I63" s="115">
        <f t="shared" si="1"/>
        <v>6377.35</v>
      </c>
      <c r="J63" s="14">
        <v>1</v>
      </c>
      <c r="K63" s="155">
        <f t="shared" si="2"/>
        <v>6377.35</v>
      </c>
      <c r="L63" s="17">
        <f t="shared" si="3"/>
        <v>0</v>
      </c>
      <c r="M63" s="162"/>
      <c r="N63" s="163">
        <f t="shared" si="4"/>
        <v>0</v>
      </c>
      <c r="O63" s="162"/>
      <c r="Q63" s="5"/>
      <c r="R63" s="5"/>
      <c r="S63" s="6"/>
      <c r="T63" s="5"/>
      <c r="U63" s="5"/>
      <c r="V63" s="5"/>
      <c r="W63" s="5"/>
      <c r="X63" s="5"/>
      <c r="Y63" s="5"/>
      <c r="Z63" s="5"/>
      <c r="AA63" s="6"/>
      <c r="AB63" s="9"/>
    </row>
    <row r="64" spans="1:28" x14ac:dyDescent="0.2">
      <c r="A64" s="15"/>
      <c r="B64" s="15" t="s">
        <v>239</v>
      </c>
      <c r="C64" s="15"/>
      <c r="D64" s="15">
        <v>4795</v>
      </c>
      <c r="E64" s="15"/>
      <c r="F64" s="15">
        <v>0.96</v>
      </c>
      <c r="G64" s="15">
        <v>0.37</v>
      </c>
      <c r="H64" s="16">
        <f t="shared" si="0"/>
        <v>6377.35</v>
      </c>
      <c r="I64" s="115">
        <f t="shared" si="1"/>
        <v>6377.35</v>
      </c>
      <c r="J64" s="14">
        <v>1</v>
      </c>
      <c r="K64" s="155">
        <f t="shared" si="2"/>
        <v>6377.35</v>
      </c>
      <c r="L64" s="17">
        <f t="shared" si="3"/>
        <v>0</v>
      </c>
      <c r="M64" s="162"/>
      <c r="N64" s="163">
        <f t="shared" si="4"/>
        <v>0</v>
      </c>
      <c r="O64" s="162"/>
      <c r="Q64" s="5"/>
      <c r="R64" s="5"/>
      <c r="S64" s="6"/>
      <c r="T64" s="5"/>
      <c r="U64" s="5"/>
      <c r="V64" s="5"/>
      <c r="W64" s="5"/>
      <c r="X64" s="5"/>
      <c r="Y64" s="5"/>
      <c r="Z64" s="5"/>
      <c r="AA64" s="6"/>
      <c r="AB64" s="9"/>
    </row>
    <row r="65" spans="1:28" x14ac:dyDescent="0.2">
      <c r="A65" s="15"/>
      <c r="B65" s="15" t="s">
        <v>239</v>
      </c>
      <c r="C65" s="15"/>
      <c r="D65" s="15">
        <v>4795</v>
      </c>
      <c r="E65" s="15"/>
      <c r="F65" s="15">
        <v>0.96</v>
      </c>
      <c r="G65" s="15">
        <v>0.37</v>
      </c>
      <c r="H65" s="16">
        <f t="shared" si="0"/>
        <v>6377.35</v>
      </c>
      <c r="I65" s="115">
        <f t="shared" si="1"/>
        <v>6377.35</v>
      </c>
      <c r="J65" s="14">
        <v>1</v>
      </c>
      <c r="K65" s="155">
        <f t="shared" si="2"/>
        <v>6377.35</v>
      </c>
      <c r="L65" s="17">
        <f t="shared" si="3"/>
        <v>0</v>
      </c>
      <c r="M65" s="162"/>
      <c r="N65" s="163">
        <f t="shared" si="4"/>
        <v>0</v>
      </c>
      <c r="O65" s="162"/>
      <c r="Q65" s="5"/>
      <c r="R65" s="5"/>
      <c r="S65" s="6"/>
      <c r="T65" s="5"/>
      <c r="U65" s="5"/>
      <c r="V65" s="5"/>
      <c r="W65" s="5"/>
      <c r="X65" s="5"/>
      <c r="Y65" s="5"/>
      <c r="Z65" s="5"/>
      <c r="AA65" s="6"/>
      <c r="AB65" s="9"/>
    </row>
    <row r="66" spans="1:28" ht="13.5" thickBot="1" x14ac:dyDescent="0.25">
      <c r="A66" s="19"/>
      <c r="B66" s="19" t="s">
        <v>239</v>
      </c>
      <c r="C66" s="19"/>
      <c r="D66" s="19">
        <v>4795</v>
      </c>
      <c r="E66" s="19"/>
      <c r="F66" s="19">
        <v>0.96</v>
      </c>
      <c r="G66" s="19">
        <v>0.37</v>
      </c>
      <c r="H66" s="20">
        <f t="shared" si="0"/>
        <v>6377.35</v>
      </c>
      <c r="I66" s="115">
        <f t="shared" si="1"/>
        <v>6377.35</v>
      </c>
      <c r="J66" s="21">
        <v>1</v>
      </c>
      <c r="K66" s="165">
        <f t="shared" si="2"/>
        <v>6377.35</v>
      </c>
      <c r="L66" s="22">
        <f t="shared" si="3"/>
        <v>0</v>
      </c>
      <c r="M66" s="162"/>
      <c r="N66" s="163">
        <f t="shared" si="4"/>
        <v>0</v>
      </c>
      <c r="O66" s="162"/>
      <c r="Q66" s="5"/>
      <c r="R66" s="5"/>
      <c r="S66" s="6"/>
      <c r="T66" s="5"/>
      <c r="U66" s="5"/>
      <c r="V66" s="5"/>
      <c r="W66" s="5"/>
      <c r="X66" s="5"/>
      <c r="Y66" s="5"/>
      <c r="Z66" s="5"/>
      <c r="AA66" s="6"/>
      <c r="AB66" s="9"/>
    </row>
    <row r="67" spans="1:28" s="31" customFormat="1" ht="13.5" thickBot="1" x14ac:dyDescent="0.25">
      <c r="A67" s="119" t="s">
        <v>229</v>
      </c>
      <c r="B67" s="120"/>
      <c r="C67" s="120">
        <f>SUM(C58:C66)</f>
        <v>0</v>
      </c>
      <c r="D67" s="120"/>
      <c r="E67" s="120"/>
      <c r="F67" s="120"/>
      <c r="G67" s="120"/>
      <c r="H67" s="130"/>
      <c r="I67" s="130"/>
      <c r="J67" s="120"/>
      <c r="K67" s="130"/>
      <c r="L67" s="130">
        <f>SUM(L58:L66)</f>
        <v>0</v>
      </c>
      <c r="M67" s="130"/>
      <c r="N67" s="130">
        <f>SUM(N58:N66)</f>
        <v>0</v>
      </c>
      <c r="O67" s="130"/>
      <c r="Q67" s="8"/>
      <c r="R67" s="8"/>
      <c r="S67" s="7"/>
      <c r="T67" s="8"/>
      <c r="U67" s="8"/>
      <c r="V67" s="8"/>
      <c r="W67" s="8"/>
      <c r="X67" s="8"/>
      <c r="Y67" s="8"/>
      <c r="Z67" s="8"/>
      <c r="AA67" s="7"/>
      <c r="AB67" s="30"/>
    </row>
    <row r="68" spans="1:28" ht="12.75" customHeight="1" x14ac:dyDescent="0.2">
      <c r="A68" s="24"/>
      <c r="B68" s="46" t="s">
        <v>140</v>
      </c>
      <c r="C68" s="24"/>
      <c r="D68" s="24">
        <v>4795</v>
      </c>
      <c r="E68" s="24"/>
      <c r="F68" s="24">
        <v>0.8</v>
      </c>
      <c r="G68" s="24">
        <v>0.31</v>
      </c>
      <c r="H68" s="25">
        <f t="shared" ref="H68:H74" si="5">D68*(F68+G68)</f>
        <v>5322.4500000000007</v>
      </c>
      <c r="I68" s="115">
        <f t="shared" ref="I68:I74" si="6">ROUND(H68,2)</f>
        <v>5322.45</v>
      </c>
      <c r="J68" s="23">
        <v>1</v>
      </c>
      <c r="K68" s="154">
        <f t="shared" ref="K68:K74" si="7">I68*J68</f>
        <v>5322.45</v>
      </c>
      <c r="L68" s="26">
        <f t="shared" ref="L68:L74" si="8">K68*C68</f>
        <v>0</v>
      </c>
      <c r="M68" s="162"/>
      <c r="N68" s="163">
        <f t="shared" ref="N68:N74" si="9">K68*O68*M68/100</f>
        <v>0</v>
      </c>
      <c r="O68" s="162"/>
      <c r="Q68" s="5"/>
      <c r="R68" s="5"/>
      <c r="S68" s="6"/>
      <c r="T68" s="5"/>
      <c r="U68" s="5"/>
      <c r="V68" s="5"/>
      <c r="W68" s="5"/>
      <c r="X68" s="5"/>
      <c r="Y68" s="5"/>
      <c r="Z68" s="5"/>
      <c r="AA68" s="6"/>
      <c r="AB68" s="9"/>
    </row>
    <row r="69" spans="1:28" ht="13.5" customHeight="1" x14ac:dyDescent="0.2">
      <c r="A69" s="15"/>
      <c r="B69" s="46" t="s">
        <v>140</v>
      </c>
      <c r="C69" s="15"/>
      <c r="D69" s="15">
        <v>4795</v>
      </c>
      <c r="E69" s="15"/>
      <c r="F69" s="15">
        <v>0.8</v>
      </c>
      <c r="G69" s="15">
        <v>0.31</v>
      </c>
      <c r="H69" s="16">
        <f t="shared" si="5"/>
        <v>5322.4500000000007</v>
      </c>
      <c r="I69" s="115">
        <f t="shared" si="6"/>
        <v>5322.45</v>
      </c>
      <c r="J69" s="14">
        <v>1</v>
      </c>
      <c r="K69" s="155">
        <f t="shared" si="7"/>
        <v>5322.45</v>
      </c>
      <c r="L69" s="17">
        <f t="shared" si="8"/>
        <v>0</v>
      </c>
      <c r="M69" s="162"/>
      <c r="N69" s="163">
        <f t="shared" si="9"/>
        <v>0</v>
      </c>
      <c r="O69" s="162"/>
      <c r="Q69" s="5"/>
      <c r="R69" s="5"/>
      <c r="S69" s="6"/>
      <c r="T69" s="5"/>
      <c r="U69" s="5"/>
      <c r="V69" s="5"/>
      <c r="W69" s="5"/>
      <c r="X69" s="5"/>
      <c r="Y69" s="5"/>
      <c r="Z69" s="5"/>
      <c r="AA69" s="6"/>
      <c r="AB69" s="9"/>
    </row>
    <row r="70" spans="1:28" ht="13.5" customHeight="1" x14ac:dyDescent="0.2">
      <c r="A70" s="15"/>
      <c r="B70" s="46" t="s">
        <v>140</v>
      </c>
      <c r="C70" s="15"/>
      <c r="D70" s="15">
        <v>4795</v>
      </c>
      <c r="E70" s="15"/>
      <c r="F70" s="15">
        <v>0.8</v>
      </c>
      <c r="G70" s="15">
        <v>0.31</v>
      </c>
      <c r="H70" s="16">
        <f t="shared" si="5"/>
        <v>5322.4500000000007</v>
      </c>
      <c r="I70" s="115">
        <f t="shared" si="6"/>
        <v>5322.45</v>
      </c>
      <c r="J70" s="14">
        <v>1</v>
      </c>
      <c r="K70" s="155">
        <f t="shared" si="7"/>
        <v>5322.45</v>
      </c>
      <c r="L70" s="17">
        <f t="shared" si="8"/>
        <v>0</v>
      </c>
      <c r="M70" s="162"/>
      <c r="N70" s="163">
        <f t="shared" si="9"/>
        <v>0</v>
      </c>
      <c r="O70" s="162"/>
      <c r="Q70" s="5"/>
      <c r="R70" s="5"/>
      <c r="S70" s="6"/>
      <c r="T70" s="5"/>
      <c r="U70" s="5"/>
      <c r="V70" s="5"/>
      <c r="W70" s="5"/>
      <c r="X70" s="5"/>
      <c r="Y70" s="5"/>
      <c r="Z70" s="5"/>
      <c r="AA70" s="6"/>
      <c r="AB70" s="9"/>
    </row>
    <row r="71" spans="1:28" ht="13.5" customHeight="1" x14ac:dyDescent="0.2">
      <c r="A71" s="15"/>
      <c r="B71" s="46" t="s">
        <v>140</v>
      </c>
      <c r="C71" s="15"/>
      <c r="D71" s="15">
        <v>4795</v>
      </c>
      <c r="E71" s="15"/>
      <c r="F71" s="15">
        <v>0.8</v>
      </c>
      <c r="G71" s="15">
        <v>0.31</v>
      </c>
      <c r="H71" s="16">
        <f t="shared" si="5"/>
        <v>5322.4500000000007</v>
      </c>
      <c r="I71" s="115">
        <f t="shared" si="6"/>
        <v>5322.45</v>
      </c>
      <c r="J71" s="14">
        <v>1</v>
      </c>
      <c r="K71" s="155">
        <f t="shared" si="7"/>
        <v>5322.45</v>
      </c>
      <c r="L71" s="17">
        <f t="shared" si="8"/>
        <v>0</v>
      </c>
      <c r="M71" s="162"/>
      <c r="N71" s="163">
        <f t="shared" si="9"/>
        <v>0</v>
      </c>
      <c r="O71" s="162"/>
      <c r="Q71" s="5"/>
      <c r="R71" s="5"/>
      <c r="S71" s="6"/>
      <c r="T71" s="5"/>
      <c r="U71" s="5"/>
      <c r="V71" s="5"/>
      <c r="W71" s="5"/>
      <c r="X71" s="5"/>
      <c r="Y71" s="5"/>
      <c r="Z71" s="5"/>
      <c r="AA71" s="6"/>
      <c r="AB71" s="9"/>
    </row>
    <row r="72" spans="1:28" ht="14.25" customHeight="1" x14ac:dyDescent="0.2">
      <c r="A72" s="19"/>
      <c r="B72" s="46" t="s">
        <v>140</v>
      </c>
      <c r="C72" s="19"/>
      <c r="D72" s="19">
        <v>4795</v>
      </c>
      <c r="E72" s="19"/>
      <c r="F72" s="19">
        <v>0.8</v>
      </c>
      <c r="G72" s="19">
        <v>0.31</v>
      </c>
      <c r="H72" s="20">
        <f t="shared" si="5"/>
        <v>5322.4500000000007</v>
      </c>
      <c r="I72" s="115">
        <f t="shared" si="6"/>
        <v>5322.45</v>
      </c>
      <c r="J72" s="21">
        <v>1</v>
      </c>
      <c r="K72" s="165">
        <f t="shared" si="7"/>
        <v>5322.45</v>
      </c>
      <c r="L72" s="22">
        <f t="shared" si="8"/>
        <v>0</v>
      </c>
      <c r="M72" s="162"/>
      <c r="N72" s="163">
        <f t="shared" si="9"/>
        <v>0</v>
      </c>
      <c r="O72" s="162"/>
      <c r="Q72" s="5"/>
      <c r="R72" s="5"/>
      <c r="S72" s="6"/>
      <c r="T72" s="5"/>
      <c r="U72" s="5"/>
      <c r="V72" s="5"/>
      <c r="W72" s="5"/>
      <c r="X72" s="5"/>
      <c r="Y72" s="5"/>
      <c r="Z72" s="5"/>
      <c r="AA72" s="6"/>
      <c r="AB72" s="9"/>
    </row>
    <row r="73" spans="1:28" ht="12.75" customHeight="1" x14ac:dyDescent="0.2">
      <c r="A73" s="19"/>
      <c r="B73" s="183" t="s">
        <v>140</v>
      </c>
      <c r="C73" s="19"/>
      <c r="D73" s="19">
        <v>4795</v>
      </c>
      <c r="E73" s="19"/>
      <c r="F73" s="19">
        <v>0.8</v>
      </c>
      <c r="G73" s="19">
        <v>0.31</v>
      </c>
      <c r="H73" s="20">
        <f t="shared" si="5"/>
        <v>5322.4500000000007</v>
      </c>
      <c r="I73" s="184">
        <f t="shared" si="6"/>
        <v>5322.45</v>
      </c>
      <c r="J73" s="21">
        <v>1</v>
      </c>
      <c r="K73" s="165">
        <f t="shared" si="7"/>
        <v>5322.45</v>
      </c>
      <c r="L73" s="22">
        <f t="shared" si="8"/>
        <v>0</v>
      </c>
      <c r="M73" s="158"/>
      <c r="N73" s="159">
        <f t="shared" si="9"/>
        <v>0</v>
      </c>
      <c r="O73" s="158"/>
      <c r="Q73" s="5"/>
      <c r="R73" s="5"/>
      <c r="S73" s="6"/>
      <c r="T73" s="5"/>
      <c r="U73" s="5"/>
      <c r="V73" s="5"/>
      <c r="W73" s="5"/>
      <c r="X73" s="5"/>
      <c r="Y73" s="5"/>
      <c r="Z73" s="5"/>
      <c r="AA73" s="6"/>
      <c r="AB73" s="9"/>
    </row>
    <row r="74" spans="1:28" ht="13.5" customHeight="1" x14ac:dyDescent="0.2">
      <c r="A74" s="12"/>
      <c r="B74" s="188" t="s">
        <v>140</v>
      </c>
      <c r="C74" s="12"/>
      <c r="D74" s="12">
        <v>4795</v>
      </c>
      <c r="E74" s="12"/>
      <c r="F74" s="12">
        <v>0.8</v>
      </c>
      <c r="G74" s="12">
        <v>0.31</v>
      </c>
      <c r="H74" s="13">
        <f t="shared" si="5"/>
        <v>5322.4500000000007</v>
      </c>
      <c r="I74" s="115">
        <f t="shared" si="6"/>
        <v>5322.45</v>
      </c>
      <c r="J74" s="11">
        <v>1</v>
      </c>
      <c r="K74" s="166">
        <f t="shared" si="7"/>
        <v>5322.45</v>
      </c>
      <c r="L74" s="29">
        <f t="shared" si="8"/>
        <v>0</v>
      </c>
      <c r="M74" s="162"/>
      <c r="N74" s="163">
        <f t="shared" si="9"/>
        <v>0</v>
      </c>
      <c r="O74" s="162"/>
      <c r="Q74" s="5"/>
      <c r="R74" s="5"/>
      <c r="S74" s="6"/>
      <c r="T74" s="5"/>
      <c r="U74" s="5"/>
      <c r="V74" s="5"/>
      <c r="W74" s="5"/>
      <c r="X74" s="5"/>
      <c r="Y74" s="5"/>
      <c r="Z74" s="5"/>
      <c r="AA74" s="6"/>
      <c r="AB74" s="9"/>
    </row>
    <row r="75" spans="1:28" s="33" customFormat="1" ht="13.5" thickBot="1" x14ac:dyDescent="0.25">
      <c r="A75" s="185" t="s">
        <v>230</v>
      </c>
      <c r="B75" s="186"/>
      <c r="C75" s="186">
        <f>SUM(C68:C74)</f>
        <v>0</v>
      </c>
      <c r="D75" s="186"/>
      <c r="E75" s="186"/>
      <c r="F75" s="186"/>
      <c r="G75" s="186"/>
      <c r="H75" s="187"/>
      <c r="I75" s="187"/>
      <c r="J75" s="186"/>
      <c r="K75" s="187"/>
      <c r="L75" s="187">
        <f>SUM(L68:L74)</f>
        <v>0</v>
      </c>
      <c r="M75" s="187"/>
      <c r="N75" s="187">
        <f>SUM(N68:N73)</f>
        <v>0</v>
      </c>
      <c r="O75" s="18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32"/>
    </row>
    <row r="76" spans="1:28" x14ac:dyDescent="0.2">
      <c r="A76" s="24"/>
      <c r="B76" s="24" t="s">
        <v>44</v>
      </c>
      <c r="C76" s="24"/>
      <c r="D76" s="24">
        <v>4795</v>
      </c>
      <c r="E76" s="24"/>
      <c r="F76" s="24">
        <v>0.96</v>
      </c>
      <c r="G76" s="24">
        <v>0.37</v>
      </c>
      <c r="H76" s="25">
        <f>D76*(F76+G76)</f>
        <v>6377.35</v>
      </c>
      <c r="I76" s="115">
        <f>ROUND(H76,2)</f>
        <v>6377.35</v>
      </c>
      <c r="J76" s="23">
        <v>1</v>
      </c>
      <c r="K76" s="154">
        <f>I76*J76</f>
        <v>6377.35</v>
      </c>
      <c r="L76" s="26">
        <f>K76*C76</f>
        <v>0</v>
      </c>
      <c r="M76" s="162"/>
      <c r="N76" s="163">
        <f>K76*O76*M76/100</f>
        <v>0</v>
      </c>
      <c r="O76" s="162"/>
      <c r="Q76" s="5"/>
      <c r="R76" s="5"/>
      <c r="S76" s="6"/>
      <c r="T76" s="5"/>
      <c r="U76" s="5"/>
      <c r="V76" s="5"/>
      <c r="W76" s="5"/>
      <c r="X76" s="5"/>
      <c r="Y76" s="5"/>
      <c r="Z76" s="5"/>
      <c r="AA76" s="6"/>
      <c r="AB76" s="9"/>
    </row>
    <row r="77" spans="1:28" ht="13.5" thickBot="1" x14ac:dyDescent="0.25">
      <c r="A77" s="19"/>
      <c r="B77" s="19" t="s">
        <v>44</v>
      </c>
      <c r="C77" s="19"/>
      <c r="D77" s="19">
        <v>4795</v>
      </c>
      <c r="E77" s="19"/>
      <c r="F77" s="19">
        <v>0.96</v>
      </c>
      <c r="G77" s="19">
        <v>0.37</v>
      </c>
      <c r="H77" s="20">
        <f>D77*(F77+G77)</f>
        <v>6377.35</v>
      </c>
      <c r="I77" s="115">
        <f>ROUND(H77,2)</f>
        <v>6377.35</v>
      </c>
      <c r="J77" s="21">
        <v>1</v>
      </c>
      <c r="K77" s="165">
        <f>I77*J77</f>
        <v>6377.35</v>
      </c>
      <c r="L77" s="22">
        <f>K77*C77</f>
        <v>0</v>
      </c>
      <c r="M77" s="162"/>
      <c r="N77" s="163">
        <f>K77*O77*M77/100</f>
        <v>0</v>
      </c>
      <c r="O77" s="162"/>
      <c r="Q77" s="5"/>
      <c r="R77" s="5"/>
      <c r="S77" s="6"/>
      <c r="T77" s="5"/>
      <c r="U77" s="5"/>
      <c r="V77" s="5"/>
      <c r="W77" s="5"/>
      <c r="X77" s="5"/>
      <c r="Y77" s="5"/>
      <c r="Z77" s="5"/>
      <c r="AA77" s="6"/>
      <c r="AB77" s="9"/>
    </row>
    <row r="78" spans="1:28" s="31" customFormat="1" ht="11.25" customHeight="1" x14ac:dyDescent="0.2">
      <c r="A78" s="171" t="s">
        <v>231</v>
      </c>
      <c r="B78" s="107"/>
      <c r="C78" s="106">
        <f>SUM(C76:C77)</f>
        <v>0</v>
      </c>
      <c r="D78" s="107"/>
      <c r="E78" s="107"/>
      <c r="F78" s="107"/>
      <c r="G78" s="107"/>
      <c r="H78" s="109"/>
      <c r="I78" s="129"/>
      <c r="J78" s="106"/>
      <c r="K78" s="109"/>
      <c r="L78" s="109">
        <f>SUM(L76:L77)</f>
        <v>0</v>
      </c>
      <c r="M78" s="172"/>
      <c r="N78" s="173">
        <f>SUM(N76:N77)</f>
        <v>0</v>
      </c>
      <c r="O78" s="173"/>
      <c r="Q78" s="8"/>
      <c r="R78" s="8"/>
      <c r="S78" s="7"/>
      <c r="T78" s="8"/>
      <c r="U78" s="8"/>
      <c r="V78" s="8"/>
      <c r="W78" s="8"/>
      <c r="X78" s="8"/>
      <c r="Y78" s="8"/>
      <c r="Z78" s="8"/>
      <c r="AA78" s="7"/>
      <c r="AB78" s="30"/>
    </row>
    <row r="79" spans="1:28" ht="11.25" customHeight="1" x14ac:dyDescent="0.2">
      <c r="A79" s="48"/>
      <c r="B79" s="12" t="s">
        <v>232</v>
      </c>
      <c r="C79" s="12"/>
      <c r="D79" s="19">
        <v>4795</v>
      </c>
      <c r="E79" s="12"/>
      <c r="F79" s="12">
        <v>0.8</v>
      </c>
      <c r="G79" s="12">
        <v>0.31</v>
      </c>
      <c r="H79" s="13">
        <f>D79*(F79+G79)</f>
        <v>5322.4500000000007</v>
      </c>
      <c r="I79" s="115">
        <f>ROUND(H79,2)</f>
        <v>5322.45</v>
      </c>
      <c r="J79" s="11">
        <v>1</v>
      </c>
      <c r="K79" s="166">
        <f>I79*J79</f>
        <v>5322.45</v>
      </c>
      <c r="L79" s="29">
        <f>K79*C79</f>
        <v>0</v>
      </c>
      <c r="M79" s="164"/>
      <c r="N79" s="163">
        <f>K79*O79*M79/100</f>
        <v>0</v>
      </c>
      <c r="O79" s="162"/>
      <c r="Q79" s="5"/>
      <c r="R79" s="5"/>
      <c r="S79" s="6"/>
      <c r="T79" s="5"/>
      <c r="U79" s="5"/>
      <c r="V79" s="5"/>
      <c r="W79" s="5"/>
      <c r="X79" s="5"/>
      <c r="Y79" s="5"/>
      <c r="Z79" s="5"/>
      <c r="AA79" s="6"/>
      <c r="AB79" s="9"/>
    </row>
    <row r="80" spans="1:28" ht="11.25" customHeight="1" thickBot="1" x14ac:dyDescent="0.25">
      <c r="A80" s="21" t="s">
        <v>32</v>
      </c>
      <c r="B80" s="49" t="s">
        <v>232</v>
      </c>
      <c r="C80" s="49"/>
      <c r="D80" s="19">
        <v>4795</v>
      </c>
      <c r="E80" s="49"/>
      <c r="F80" s="49">
        <v>0.8</v>
      </c>
      <c r="G80" s="49">
        <v>0.31</v>
      </c>
      <c r="H80" s="51">
        <f>D80*(F80+G80)</f>
        <v>5322.4500000000007</v>
      </c>
      <c r="I80" s="115">
        <f>ROUND(H80,2)</f>
        <v>5322.45</v>
      </c>
      <c r="J80" s="50">
        <v>1</v>
      </c>
      <c r="K80" s="167">
        <f>I80*J80</f>
        <v>5322.45</v>
      </c>
      <c r="L80" s="52">
        <f>K80*C80</f>
        <v>0</v>
      </c>
      <c r="M80" s="162"/>
      <c r="N80" s="163">
        <f>K80*O80*M80/100</f>
        <v>0</v>
      </c>
      <c r="O80" s="162"/>
      <c r="Q80" s="5"/>
      <c r="R80" s="5"/>
      <c r="S80" s="6"/>
      <c r="T80" s="5"/>
      <c r="U80" s="5"/>
      <c r="V80" s="5"/>
      <c r="W80" s="5"/>
      <c r="X80" s="5"/>
      <c r="Y80" s="5"/>
      <c r="Z80" s="5"/>
      <c r="AA80" s="6"/>
      <c r="AB80" s="9"/>
    </row>
    <row r="81" spans="1:28" s="31" customFormat="1" ht="21" customHeight="1" thickBot="1" x14ac:dyDescent="0.25">
      <c r="A81" s="174" t="s">
        <v>233</v>
      </c>
      <c r="B81" s="175"/>
      <c r="C81" s="176">
        <f>SUM(C79:C80)</f>
        <v>0</v>
      </c>
      <c r="D81" s="175"/>
      <c r="E81" s="175"/>
      <c r="F81" s="175"/>
      <c r="G81" s="175"/>
      <c r="H81" s="173"/>
      <c r="I81" s="177"/>
      <c r="J81" s="176"/>
      <c r="K81" s="173"/>
      <c r="L81" s="173">
        <f>SUM(L79:L80)</f>
        <v>0</v>
      </c>
      <c r="M81" s="173"/>
      <c r="N81" s="173">
        <f>SUM(N79:N80)</f>
        <v>0</v>
      </c>
      <c r="O81" s="173"/>
      <c r="Q81" s="8"/>
      <c r="R81" s="8"/>
      <c r="S81" s="7"/>
      <c r="T81" s="8"/>
      <c r="U81" s="8"/>
      <c r="V81" s="8"/>
      <c r="W81" s="8"/>
      <c r="X81" s="8"/>
      <c r="Y81" s="8"/>
      <c r="Z81" s="8"/>
      <c r="AA81" s="7"/>
      <c r="AB81" s="30"/>
    </row>
    <row r="82" spans="1:28" ht="23.25" customHeight="1" thickTop="1" thickBot="1" x14ac:dyDescent="0.25">
      <c r="A82" s="137" t="s">
        <v>53</v>
      </c>
      <c r="B82" s="138"/>
      <c r="C82" s="390">
        <f>C8+C10+C12+C14+C16+C18+C20+C22+C24+C26+C28+C30+C32+C34+C36+C38+C40+C43+C45+C47+C49+C52+C57+C67+C75+C78+C81</f>
        <v>0</v>
      </c>
      <c r="D82" s="138"/>
      <c r="E82" s="138"/>
      <c r="F82" s="142"/>
      <c r="G82" s="142"/>
      <c r="H82" s="35"/>
      <c r="I82" s="35"/>
      <c r="J82" s="138"/>
      <c r="K82" s="35"/>
      <c r="L82" s="391">
        <f>L8+L10+L12+L14+L16+L18+L20+L22+L24+L26+L28+L30+L32+L34+L36+L38+L40+L43+L45+L47+L49+L52+L57+L67+L75+L78+L81</f>
        <v>0</v>
      </c>
      <c r="M82" s="142"/>
      <c r="N82" s="391">
        <f>N8+N10+N12+N14+N16+N18+N20+N22+N24+N26+N28+N30+N32+N34+N36+N38+N40+N43+N45+N47+N49+N52+N57+N67+N75+N78+N81</f>
        <v>0</v>
      </c>
      <c r="O82" s="391">
        <f>O8+O10+O12+O14+O16+O18+O20+O22+O24+O26+O28+O30+O32+O34+O36+O38+O40+O43+O45+O47+O49+O52+O57+O67+O75+O78+O81</f>
        <v>0</v>
      </c>
      <c r="Q82" s="5"/>
      <c r="R82" s="5"/>
      <c r="S82" s="6"/>
      <c r="T82" s="5"/>
      <c r="U82" s="5"/>
      <c r="V82" s="5"/>
      <c r="W82" s="5"/>
      <c r="X82" s="5"/>
      <c r="Y82" s="5"/>
      <c r="Z82" s="5"/>
      <c r="AA82" s="6"/>
      <c r="AB82" s="9"/>
    </row>
    <row r="83" spans="1:28" ht="13.5" thickTop="1" x14ac:dyDescent="0.2"/>
    <row r="84" spans="1:28" x14ac:dyDescent="0.2">
      <c r="A84" s="3" t="s">
        <v>49</v>
      </c>
    </row>
    <row r="85" spans="1:28" x14ac:dyDescent="0.2">
      <c r="A85" s="3" t="s">
        <v>50</v>
      </c>
    </row>
  </sheetData>
  <mergeCells count="16"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O5"/>
  </mergeCells>
  <pageMargins left="0.11811023622047245" right="0.11811023622047245" top="7.874015748031496E-2" bottom="7.874015748031496E-2" header="0.31496062992125984" footer="0.31496062992125984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topLeftCell="B7" workbookViewId="0">
      <selection activeCell="C42" sqref="C42:C43"/>
    </sheetView>
  </sheetViews>
  <sheetFormatPr defaultColWidth="9.28515625" defaultRowHeight="12.75" x14ac:dyDescent="0.2"/>
  <cols>
    <col min="1" max="1" width="17.28515625" style="3" customWidth="1"/>
    <col min="2" max="2" width="14" style="3" customWidth="1"/>
    <col min="3" max="3" width="9.85546875" style="3" customWidth="1"/>
    <col min="4" max="4" width="28.42578125" style="3" customWidth="1"/>
    <col min="5" max="5" width="6.28515625" style="3" customWidth="1"/>
    <col min="6" max="6" width="6" style="3" customWidth="1"/>
    <col min="7" max="7" width="5" style="3" customWidth="1"/>
    <col min="8" max="8" width="5.7109375" style="3" customWidth="1"/>
    <col min="9" max="9" width="5.28515625" style="3" customWidth="1"/>
    <col min="10" max="10" width="7.28515625" style="3" customWidth="1"/>
    <col min="11" max="11" width="9.7109375" style="3" customWidth="1"/>
    <col min="12" max="12" width="10.7109375" style="3" customWidth="1"/>
    <col min="13" max="13" width="4.28515625" style="3" customWidth="1"/>
    <col min="14" max="14" width="9.7109375" style="3" customWidth="1"/>
    <col min="15" max="15" width="12.28515625" style="3" customWidth="1"/>
    <col min="16" max="16" width="6" style="3" customWidth="1"/>
    <col min="17" max="17" width="8.140625" style="3" customWidth="1"/>
    <col min="18" max="18" width="6.28515625" style="3" customWidth="1"/>
    <col min="19" max="19" width="24.28515625" style="3" customWidth="1"/>
    <col min="20" max="21" width="6.7109375" style="3" customWidth="1"/>
    <col min="22" max="22" width="9.28515625" style="3"/>
    <col min="23" max="23" width="10.28515625" style="3" customWidth="1"/>
    <col min="24" max="24" width="9.28515625" style="3"/>
    <col min="25" max="25" width="10.28515625" style="3" customWidth="1"/>
    <col min="26" max="30" width="9.28515625" style="3"/>
    <col min="31" max="31" width="5.28515625" style="3" customWidth="1"/>
    <col min="32" max="32" width="24.28515625" style="3" customWidth="1"/>
    <col min="33" max="34" width="6.7109375" style="3" customWidth="1"/>
    <col min="35" max="35" width="9.28515625" style="3"/>
    <col min="36" max="36" width="10.28515625" style="3" customWidth="1"/>
    <col min="37" max="37" width="9.28515625" style="3"/>
    <col min="38" max="38" width="10.28515625" style="3" customWidth="1"/>
    <col min="39" max="16384" width="9.28515625" style="3"/>
  </cols>
  <sheetData>
    <row r="1" spans="1:18" x14ac:dyDescent="0.2">
      <c r="A1" s="1"/>
      <c r="B1" s="1"/>
      <c r="C1" s="1"/>
      <c r="D1" s="1"/>
      <c r="E1" s="1"/>
      <c r="F1" s="1"/>
      <c r="G1" s="1"/>
      <c r="H1" s="1"/>
      <c r="I1" s="2"/>
      <c r="J1" s="1"/>
      <c r="K1" s="2"/>
      <c r="O1" s="2" t="s">
        <v>45</v>
      </c>
    </row>
    <row r="2" spans="1:18" x14ac:dyDescent="0.2">
      <c r="A2" s="397" t="s">
        <v>300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</row>
    <row r="3" spans="1:18" x14ac:dyDescent="0.2">
      <c r="A3" s="400" t="s">
        <v>187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</row>
    <row r="4" spans="1:18" x14ac:dyDescent="0.2">
      <c r="A4" s="3" t="s">
        <v>75</v>
      </c>
      <c r="C4" s="4" t="s">
        <v>141</v>
      </c>
      <c r="E4" s="4"/>
      <c r="L4" s="4"/>
    </row>
    <row r="5" spans="1:18" x14ac:dyDescent="0.2">
      <c r="L5" s="4"/>
      <c r="P5" s="435"/>
      <c r="Q5" s="436"/>
      <c r="R5" s="436"/>
    </row>
    <row r="6" spans="1:18" s="66" customFormat="1" ht="84" x14ac:dyDescent="0.2">
      <c r="A6" s="63" t="s">
        <v>1</v>
      </c>
      <c r="B6" s="59" t="s">
        <v>2</v>
      </c>
      <c r="C6" s="63" t="s">
        <v>77</v>
      </c>
      <c r="D6" s="63" t="s">
        <v>4</v>
      </c>
      <c r="E6" s="63" t="s">
        <v>5</v>
      </c>
      <c r="F6" s="59" t="s">
        <v>7</v>
      </c>
      <c r="G6" s="64" t="s">
        <v>76</v>
      </c>
      <c r="H6" s="59" t="s">
        <v>11</v>
      </c>
      <c r="I6" s="59" t="s">
        <v>12</v>
      </c>
      <c r="J6" s="59" t="s">
        <v>78</v>
      </c>
      <c r="K6" s="59" t="s">
        <v>25</v>
      </c>
      <c r="L6" s="65" t="s">
        <v>79</v>
      </c>
      <c r="M6" s="59" t="s">
        <v>24</v>
      </c>
      <c r="N6" s="59" t="s">
        <v>25</v>
      </c>
      <c r="O6" s="59" t="s">
        <v>9</v>
      </c>
      <c r="P6" s="437" t="s">
        <v>120</v>
      </c>
      <c r="Q6" s="438"/>
      <c r="R6" s="439"/>
    </row>
    <row r="7" spans="1:18" s="66" customFormat="1" ht="52.5" customHeight="1" x14ac:dyDescent="0.2">
      <c r="A7" s="63"/>
      <c r="B7" s="63"/>
      <c r="C7" s="63"/>
      <c r="D7" s="63"/>
      <c r="E7" s="63"/>
      <c r="F7" s="63"/>
      <c r="G7" s="59" t="s">
        <v>8</v>
      </c>
      <c r="H7" s="63"/>
      <c r="I7" s="63"/>
      <c r="J7" s="63"/>
      <c r="K7" s="63"/>
      <c r="L7" s="57"/>
      <c r="M7" s="63"/>
      <c r="N7" s="63"/>
      <c r="O7" s="63"/>
      <c r="P7" s="57" t="s">
        <v>80</v>
      </c>
      <c r="Q7" s="58" t="s">
        <v>81</v>
      </c>
      <c r="R7" s="59" t="s">
        <v>7</v>
      </c>
    </row>
    <row r="8" spans="1:18" ht="12.75" customHeight="1" x14ac:dyDescent="0.2">
      <c r="A8" s="440"/>
      <c r="B8" s="441"/>
      <c r="C8" s="441"/>
      <c r="D8" s="442" t="s">
        <v>82</v>
      </c>
      <c r="E8" s="443"/>
      <c r="F8" s="444"/>
      <c r="G8" s="12"/>
      <c r="H8" s="67"/>
      <c r="I8" s="67"/>
      <c r="J8" s="67"/>
      <c r="K8" s="67"/>
      <c r="L8" s="67"/>
      <c r="M8" s="67"/>
      <c r="N8" s="67"/>
      <c r="O8" s="68"/>
      <c r="P8" s="12"/>
      <c r="Q8" s="12"/>
      <c r="R8" s="12"/>
    </row>
    <row r="9" spans="1:18" x14ac:dyDescent="0.2">
      <c r="A9" s="69" t="s">
        <v>32</v>
      </c>
      <c r="B9" s="12" t="s">
        <v>83</v>
      </c>
      <c r="C9" s="12" t="s">
        <v>93</v>
      </c>
      <c r="D9" s="12" t="s">
        <v>172</v>
      </c>
      <c r="E9" s="12" t="s">
        <v>17</v>
      </c>
      <c r="F9" s="12"/>
      <c r="G9" s="67">
        <v>4795</v>
      </c>
      <c r="H9" s="12">
        <v>0.1</v>
      </c>
      <c r="I9" s="12">
        <v>0.1</v>
      </c>
      <c r="J9" s="12">
        <v>0.3</v>
      </c>
      <c r="K9" s="29">
        <f>G9*(1+H9+I9+J9)</f>
        <v>7192.5000000000009</v>
      </c>
      <c r="L9" s="115">
        <f>ROUND(K9,2)</f>
        <v>7192.5</v>
      </c>
      <c r="M9" s="12">
        <v>1</v>
      </c>
      <c r="N9" s="116">
        <f t="shared" ref="N9:N16" si="0">L9*M9</f>
        <v>7192.5</v>
      </c>
      <c r="O9" s="29">
        <f t="shared" ref="O9:O16" si="1">F9*N9</f>
        <v>0</v>
      </c>
      <c r="P9" s="12"/>
      <c r="Q9" s="29">
        <f t="shared" ref="Q9:Q16" si="2">N9*R9*P9/100</f>
        <v>0</v>
      </c>
      <c r="R9" s="12"/>
    </row>
    <row r="10" spans="1:18" ht="15.75" customHeight="1" x14ac:dyDescent="0.2">
      <c r="A10" s="70"/>
      <c r="B10" s="12" t="s">
        <v>83</v>
      </c>
      <c r="C10" s="12" t="s">
        <v>84</v>
      </c>
      <c r="D10" s="12" t="s">
        <v>85</v>
      </c>
      <c r="E10" s="12" t="s">
        <v>17</v>
      </c>
      <c r="F10" s="12"/>
      <c r="G10" s="67">
        <v>4795</v>
      </c>
      <c r="H10" s="12">
        <v>0.2</v>
      </c>
      <c r="I10" s="12">
        <v>0.1</v>
      </c>
      <c r="J10" s="12">
        <v>0.3</v>
      </c>
      <c r="K10" s="29">
        <f t="shared" ref="K10:K38" si="3">G10*(1+H10+I10+J10)</f>
        <v>7672</v>
      </c>
      <c r="L10" s="115">
        <f>K10</f>
        <v>7672</v>
      </c>
      <c r="M10" s="12">
        <v>1</v>
      </c>
      <c r="N10" s="116">
        <f t="shared" si="0"/>
        <v>7672</v>
      </c>
      <c r="O10" s="29">
        <f t="shared" si="1"/>
        <v>0</v>
      </c>
      <c r="P10" s="12"/>
      <c r="Q10" s="29">
        <f t="shared" si="2"/>
        <v>0</v>
      </c>
      <c r="R10" s="12"/>
    </row>
    <row r="11" spans="1:18" x14ac:dyDescent="0.2">
      <c r="A11" s="70"/>
      <c r="B11" s="12" t="s">
        <v>83</v>
      </c>
      <c r="C11" s="12" t="s">
        <v>86</v>
      </c>
      <c r="D11" s="12" t="s">
        <v>87</v>
      </c>
      <c r="E11" s="12" t="s">
        <v>18</v>
      </c>
      <c r="F11" s="12"/>
      <c r="G11" s="67">
        <v>4795</v>
      </c>
      <c r="H11" s="12">
        <v>0.2</v>
      </c>
      <c r="I11" s="12">
        <v>0.1</v>
      </c>
      <c r="J11" s="12">
        <v>0.5</v>
      </c>
      <c r="K11" s="29">
        <f t="shared" si="3"/>
        <v>8631</v>
      </c>
      <c r="L11" s="115">
        <f t="shared" ref="L11:L16" si="4">ROUND(K11,2)</f>
        <v>8631</v>
      </c>
      <c r="M11" s="12">
        <v>1</v>
      </c>
      <c r="N11" s="116">
        <f t="shared" si="0"/>
        <v>8631</v>
      </c>
      <c r="O11" s="29">
        <f t="shared" si="1"/>
        <v>0</v>
      </c>
      <c r="P11" s="12"/>
      <c r="Q11" s="29">
        <f t="shared" si="2"/>
        <v>0</v>
      </c>
      <c r="R11" s="12"/>
    </row>
    <row r="12" spans="1:18" x14ac:dyDescent="0.2">
      <c r="A12" s="70"/>
      <c r="B12" s="12" t="s">
        <v>83</v>
      </c>
      <c r="C12" s="12" t="s">
        <v>88</v>
      </c>
      <c r="D12" s="12" t="s">
        <v>89</v>
      </c>
      <c r="E12" s="12" t="s">
        <v>18</v>
      </c>
      <c r="F12" s="12"/>
      <c r="G12" s="67">
        <v>4795</v>
      </c>
      <c r="H12" s="12">
        <v>0.2</v>
      </c>
      <c r="I12" s="12">
        <v>0.1</v>
      </c>
      <c r="J12" s="12">
        <v>0.5</v>
      </c>
      <c r="K12" s="29">
        <f t="shared" si="3"/>
        <v>8631</v>
      </c>
      <c r="L12" s="115">
        <f t="shared" si="4"/>
        <v>8631</v>
      </c>
      <c r="M12" s="12">
        <v>1</v>
      </c>
      <c r="N12" s="116">
        <f t="shared" si="0"/>
        <v>8631</v>
      </c>
      <c r="O12" s="29">
        <f t="shared" si="1"/>
        <v>0</v>
      </c>
      <c r="P12" s="12"/>
      <c r="Q12" s="29">
        <f t="shared" si="2"/>
        <v>0</v>
      </c>
      <c r="R12" s="12"/>
    </row>
    <row r="13" spans="1:18" x14ac:dyDescent="0.2">
      <c r="A13" s="70"/>
      <c r="B13" s="12" t="s">
        <v>83</v>
      </c>
      <c r="C13" s="12" t="s">
        <v>90</v>
      </c>
      <c r="D13" s="12" t="s">
        <v>91</v>
      </c>
      <c r="E13" s="12" t="s">
        <v>17</v>
      </c>
      <c r="F13" s="12"/>
      <c r="G13" s="67">
        <v>4795</v>
      </c>
      <c r="H13" s="12">
        <v>0.2</v>
      </c>
      <c r="I13" s="12">
        <v>0.1</v>
      </c>
      <c r="J13" s="12">
        <v>0.3</v>
      </c>
      <c r="K13" s="29">
        <f t="shared" si="3"/>
        <v>7672</v>
      </c>
      <c r="L13" s="115">
        <f t="shared" si="4"/>
        <v>7672</v>
      </c>
      <c r="M13" s="12">
        <v>1</v>
      </c>
      <c r="N13" s="116">
        <f t="shared" si="0"/>
        <v>7672</v>
      </c>
      <c r="O13" s="29">
        <f t="shared" si="1"/>
        <v>0</v>
      </c>
      <c r="P13" s="12"/>
      <c r="Q13" s="29">
        <f t="shared" si="2"/>
        <v>0</v>
      </c>
      <c r="R13" s="12"/>
    </row>
    <row r="14" spans="1:18" x14ac:dyDescent="0.2">
      <c r="A14" s="12"/>
      <c r="B14" s="12" t="s">
        <v>83</v>
      </c>
      <c r="C14" s="71" t="s">
        <v>92</v>
      </c>
      <c r="D14" s="12" t="s">
        <v>91</v>
      </c>
      <c r="E14" s="12" t="s">
        <v>17</v>
      </c>
      <c r="F14" s="12"/>
      <c r="G14" s="67">
        <v>4795</v>
      </c>
      <c r="H14" s="12">
        <v>0.2</v>
      </c>
      <c r="I14" s="12">
        <v>0.1</v>
      </c>
      <c r="J14" s="12">
        <v>0.3</v>
      </c>
      <c r="K14" s="29">
        <f t="shared" si="3"/>
        <v>7672</v>
      </c>
      <c r="L14" s="115">
        <f t="shared" si="4"/>
        <v>7672</v>
      </c>
      <c r="M14" s="12">
        <v>1</v>
      </c>
      <c r="N14" s="116">
        <f>L14*M14</f>
        <v>7672</v>
      </c>
      <c r="O14" s="29">
        <f>F14*N14</f>
        <v>0</v>
      </c>
      <c r="P14" s="12"/>
      <c r="Q14" s="29">
        <f t="shared" si="2"/>
        <v>0</v>
      </c>
      <c r="R14" s="12"/>
    </row>
    <row r="15" spans="1:18" x14ac:dyDescent="0.2">
      <c r="A15" s="12"/>
      <c r="B15" s="12" t="s">
        <v>83</v>
      </c>
      <c r="C15" s="71" t="s">
        <v>93</v>
      </c>
      <c r="D15" s="12" t="s">
        <v>94</v>
      </c>
      <c r="E15" s="12" t="s">
        <v>17</v>
      </c>
      <c r="F15" s="12"/>
      <c r="G15" s="67">
        <v>4795</v>
      </c>
      <c r="H15" s="12">
        <v>0.1</v>
      </c>
      <c r="I15" s="12">
        <v>0.1</v>
      </c>
      <c r="J15" s="12">
        <v>0.3</v>
      </c>
      <c r="K15" s="29">
        <f t="shared" si="3"/>
        <v>7192.5000000000009</v>
      </c>
      <c r="L15" s="115">
        <f t="shared" si="4"/>
        <v>7192.5</v>
      </c>
      <c r="M15" s="12">
        <v>1</v>
      </c>
      <c r="N15" s="116">
        <f>L15*M15</f>
        <v>7192.5</v>
      </c>
      <c r="O15" s="29">
        <f>F15*N15</f>
        <v>0</v>
      </c>
      <c r="P15" s="12"/>
      <c r="Q15" s="29">
        <f t="shared" si="2"/>
        <v>0</v>
      </c>
      <c r="R15" s="12"/>
    </row>
    <row r="16" spans="1:18" x14ac:dyDescent="0.2">
      <c r="A16" s="12"/>
      <c r="B16" s="12" t="s">
        <v>83</v>
      </c>
      <c r="C16" s="71" t="s">
        <v>93</v>
      </c>
      <c r="D16" s="12" t="s">
        <v>95</v>
      </c>
      <c r="E16" s="12" t="s">
        <v>17</v>
      </c>
      <c r="F16" s="12"/>
      <c r="G16" s="67">
        <v>4795</v>
      </c>
      <c r="H16" s="12">
        <v>0.1</v>
      </c>
      <c r="I16" s="12">
        <v>0.1</v>
      </c>
      <c r="J16" s="12">
        <v>0.3</v>
      </c>
      <c r="K16" s="29">
        <f t="shared" si="3"/>
        <v>7192.5000000000009</v>
      </c>
      <c r="L16" s="115">
        <f t="shared" si="4"/>
        <v>7192.5</v>
      </c>
      <c r="M16" s="12">
        <v>1</v>
      </c>
      <c r="N16" s="116">
        <f t="shared" si="0"/>
        <v>7192.5</v>
      </c>
      <c r="O16" s="29">
        <f t="shared" si="1"/>
        <v>0</v>
      </c>
      <c r="P16" s="12"/>
      <c r="Q16" s="29">
        <f t="shared" si="2"/>
        <v>0</v>
      </c>
      <c r="R16" s="12"/>
    </row>
    <row r="17" spans="1:18" s="4" customFormat="1" x14ac:dyDescent="0.2">
      <c r="A17" s="106"/>
      <c r="B17" s="106"/>
      <c r="C17" s="106"/>
      <c r="D17" s="106" t="s">
        <v>96</v>
      </c>
      <c r="E17" s="106"/>
      <c r="F17" s="106">
        <f>SUM(F9:F16)</f>
        <v>0</v>
      </c>
      <c r="G17" s="107"/>
      <c r="H17" s="106"/>
      <c r="I17" s="106"/>
      <c r="J17" s="106"/>
      <c r="K17" s="109"/>
      <c r="L17" s="109"/>
      <c r="M17" s="106"/>
      <c r="N17" s="181"/>
      <c r="O17" s="109">
        <f>SUM(O9:O16)</f>
        <v>0</v>
      </c>
      <c r="P17" s="109"/>
      <c r="Q17" s="109">
        <f>SUM(Q9:Q16)</f>
        <v>0</v>
      </c>
      <c r="R17" s="109"/>
    </row>
    <row r="18" spans="1:18" ht="12" customHeight="1" x14ac:dyDescent="0.2">
      <c r="A18" s="12" t="s">
        <v>32</v>
      </c>
      <c r="B18" s="12"/>
      <c r="C18" s="71" t="s">
        <v>93</v>
      </c>
      <c r="D18" s="12" t="s">
        <v>118</v>
      </c>
      <c r="E18" s="12" t="s">
        <v>17</v>
      </c>
      <c r="F18" s="12"/>
      <c r="G18" s="67">
        <v>4795</v>
      </c>
      <c r="H18" s="12">
        <v>0.1</v>
      </c>
      <c r="I18" s="12">
        <v>0.02</v>
      </c>
      <c r="J18" s="12">
        <v>0.3</v>
      </c>
      <c r="K18" s="29">
        <f t="shared" si="3"/>
        <v>6808.9000000000005</v>
      </c>
      <c r="L18" s="115">
        <f>ROUND(K18,2)</f>
        <v>6808.9</v>
      </c>
      <c r="M18" s="12">
        <v>1</v>
      </c>
      <c r="N18" s="182">
        <f>L18*M18</f>
        <v>6808.9</v>
      </c>
      <c r="O18" s="29">
        <f>F18*N18</f>
        <v>0</v>
      </c>
      <c r="P18" s="12"/>
      <c r="Q18" s="29">
        <f>N18*R18*P18/100</f>
        <v>0</v>
      </c>
      <c r="R18" s="12"/>
    </row>
    <row r="19" spans="1:18" x14ac:dyDescent="0.2">
      <c r="A19" s="107"/>
      <c r="B19" s="107"/>
      <c r="C19" s="107"/>
      <c r="D19" s="106" t="s">
        <v>119</v>
      </c>
      <c r="E19" s="107"/>
      <c r="F19" s="106">
        <f>SUM(F18)</f>
        <v>0</v>
      </c>
      <c r="G19" s="107"/>
      <c r="H19" s="107"/>
      <c r="I19" s="107"/>
      <c r="J19" s="107"/>
      <c r="K19" s="107"/>
      <c r="L19" s="109"/>
      <c r="M19" s="107"/>
      <c r="N19" s="182"/>
      <c r="O19" s="109">
        <f>SUM(O18)</f>
        <v>0</v>
      </c>
      <c r="P19" s="109"/>
      <c r="Q19" s="109">
        <f>SUM(Q18)</f>
        <v>0</v>
      </c>
      <c r="R19" s="109"/>
    </row>
    <row r="20" spans="1:18" x14ac:dyDescent="0.2">
      <c r="A20" s="12" t="s">
        <v>32</v>
      </c>
      <c r="B20" s="12"/>
      <c r="C20" s="71" t="s">
        <v>93</v>
      </c>
      <c r="D20" s="12" t="s">
        <v>97</v>
      </c>
      <c r="E20" s="12" t="s">
        <v>17</v>
      </c>
      <c r="F20" s="12"/>
      <c r="G20" s="67">
        <v>4795</v>
      </c>
      <c r="H20" s="12">
        <v>0.1</v>
      </c>
      <c r="I20" s="12">
        <v>0.02</v>
      </c>
      <c r="J20" s="12">
        <v>0.3</v>
      </c>
      <c r="K20" s="29">
        <f t="shared" si="3"/>
        <v>6808.9000000000005</v>
      </c>
      <c r="L20" s="115">
        <f>ROUND(K20,2)</f>
        <v>6808.9</v>
      </c>
      <c r="M20" s="12">
        <v>1</v>
      </c>
      <c r="N20" s="182">
        <f>L20*M20</f>
        <v>6808.9</v>
      </c>
      <c r="O20" s="29">
        <f>F20*N20</f>
        <v>0</v>
      </c>
      <c r="P20" s="12"/>
      <c r="Q20" s="29">
        <f>N20*R20*P20/100</f>
        <v>0</v>
      </c>
      <c r="R20" s="12"/>
    </row>
    <row r="21" spans="1:18" x14ac:dyDescent="0.2">
      <c r="A21" s="107"/>
      <c r="B21" s="107"/>
      <c r="C21" s="107"/>
      <c r="D21" s="106" t="s">
        <v>98</v>
      </c>
      <c r="E21" s="107"/>
      <c r="F21" s="106">
        <f>SUM(F20)</f>
        <v>0</v>
      </c>
      <c r="G21" s="107"/>
      <c r="H21" s="107"/>
      <c r="I21" s="107"/>
      <c r="J21" s="107"/>
      <c r="K21" s="107"/>
      <c r="L21" s="109"/>
      <c r="M21" s="107"/>
      <c r="N21" s="182"/>
      <c r="O21" s="109">
        <f>SUM(O20)</f>
        <v>0</v>
      </c>
      <c r="P21" s="109"/>
      <c r="Q21" s="109">
        <f>SUM(Q20)</f>
        <v>0</v>
      </c>
      <c r="R21" s="109"/>
    </row>
    <row r="22" spans="1:18" x14ac:dyDescent="0.2">
      <c r="A22" s="70"/>
      <c r="B22" s="12"/>
      <c r="C22" s="12" t="s">
        <v>100</v>
      </c>
      <c r="D22" s="71" t="s">
        <v>123</v>
      </c>
      <c r="E22" s="12" t="s">
        <v>14</v>
      </c>
      <c r="F22" s="12"/>
      <c r="G22" s="67">
        <v>4795</v>
      </c>
      <c r="H22" s="12">
        <v>0.2</v>
      </c>
      <c r="I22" s="12">
        <v>0</v>
      </c>
      <c r="J22" s="12">
        <v>0.2</v>
      </c>
      <c r="K22" s="29">
        <f t="shared" si="3"/>
        <v>6713</v>
      </c>
      <c r="L22" s="115">
        <f>ROUND(K22,2)</f>
        <v>6713</v>
      </c>
      <c r="M22" s="12">
        <v>1</v>
      </c>
      <c r="N22" s="116">
        <f>L22*M22</f>
        <v>6713</v>
      </c>
      <c r="O22" s="29">
        <f>F22*N22</f>
        <v>0</v>
      </c>
      <c r="P22" s="12"/>
      <c r="Q22" s="13">
        <f>N22*R22*P22/100</f>
        <v>0</v>
      </c>
      <c r="R22" s="12"/>
    </row>
    <row r="23" spans="1:18" x14ac:dyDescent="0.2">
      <c r="A23" s="107"/>
      <c r="B23" s="107"/>
      <c r="C23" s="107"/>
      <c r="D23" s="178" t="s">
        <v>124</v>
      </c>
      <c r="E23" s="107"/>
      <c r="F23" s="106">
        <f>SUM(F22)</f>
        <v>0</v>
      </c>
      <c r="G23" s="107"/>
      <c r="H23" s="107"/>
      <c r="I23" s="107"/>
      <c r="J23" s="107"/>
      <c r="K23" s="107"/>
      <c r="L23" s="109"/>
      <c r="M23" s="107"/>
      <c r="N23" s="182"/>
      <c r="O23" s="109">
        <f>SUM(O22)</f>
        <v>0</v>
      </c>
      <c r="P23" s="109"/>
      <c r="Q23" s="109">
        <f>SUM(Q22)</f>
        <v>0</v>
      </c>
      <c r="R23" s="109"/>
    </row>
    <row r="24" spans="1:18" x14ac:dyDescent="0.2">
      <c r="A24" s="70"/>
      <c r="B24" s="12" t="s">
        <v>99</v>
      </c>
      <c r="C24" s="12" t="s">
        <v>101</v>
      </c>
      <c r="D24" s="12" t="s">
        <v>102</v>
      </c>
      <c r="E24" s="12" t="s">
        <v>17</v>
      </c>
      <c r="F24" s="12"/>
      <c r="G24" s="67">
        <v>4795</v>
      </c>
      <c r="H24" s="12">
        <v>0.2</v>
      </c>
      <c r="I24" s="12">
        <v>0</v>
      </c>
      <c r="J24" s="12">
        <v>0.3</v>
      </c>
      <c r="K24" s="29">
        <f t="shared" si="3"/>
        <v>7192.5</v>
      </c>
      <c r="L24" s="115">
        <f>ROUND(K24,2)</f>
        <v>7192.5</v>
      </c>
      <c r="M24" s="12">
        <v>1</v>
      </c>
      <c r="N24" s="116">
        <f>L24*M24</f>
        <v>7192.5</v>
      </c>
      <c r="O24" s="29">
        <f>F24*N24</f>
        <v>0</v>
      </c>
      <c r="P24" s="12"/>
      <c r="Q24" s="13">
        <f t="shared" ref="Q24:Q32" si="5">N24*R24*P24/100</f>
        <v>0</v>
      </c>
      <c r="R24" s="12"/>
    </row>
    <row r="25" spans="1:18" x14ac:dyDescent="0.2">
      <c r="A25" s="70"/>
      <c r="B25" s="12" t="s">
        <v>99</v>
      </c>
      <c r="C25" s="12" t="s">
        <v>103</v>
      </c>
      <c r="D25" s="12" t="s">
        <v>102</v>
      </c>
      <c r="E25" s="12">
        <v>0</v>
      </c>
      <c r="F25" s="12"/>
      <c r="G25" s="67">
        <v>4795</v>
      </c>
      <c r="H25" s="12">
        <v>0.2</v>
      </c>
      <c r="I25" s="12">
        <v>0</v>
      </c>
      <c r="J25" s="12">
        <v>0</v>
      </c>
      <c r="K25" s="29">
        <f t="shared" si="3"/>
        <v>5754</v>
      </c>
      <c r="L25" s="115">
        <f>ROUND(K25,2)</f>
        <v>5754</v>
      </c>
      <c r="M25" s="12">
        <v>1</v>
      </c>
      <c r="N25" s="116">
        <f>L25*M25</f>
        <v>5754</v>
      </c>
      <c r="O25" s="29">
        <f>F25*N25</f>
        <v>0</v>
      </c>
      <c r="P25" s="12"/>
      <c r="Q25" s="13">
        <f t="shared" si="5"/>
        <v>0</v>
      </c>
      <c r="R25" s="12"/>
    </row>
    <row r="26" spans="1:18" x14ac:dyDescent="0.2">
      <c r="A26" s="70"/>
      <c r="B26" s="12" t="s">
        <v>99</v>
      </c>
      <c r="C26" s="12" t="s">
        <v>104</v>
      </c>
      <c r="D26" s="12" t="s">
        <v>102</v>
      </c>
      <c r="E26" s="12">
        <v>0</v>
      </c>
      <c r="F26" s="12"/>
      <c r="G26" s="67">
        <v>4795</v>
      </c>
      <c r="H26" s="12">
        <v>0.02</v>
      </c>
      <c r="I26" s="12">
        <v>0</v>
      </c>
      <c r="J26" s="12">
        <v>0</v>
      </c>
      <c r="K26" s="29">
        <f t="shared" si="3"/>
        <v>4890.8999999999996</v>
      </c>
      <c r="L26" s="115">
        <f>ROUND(K26,2)</f>
        <v>4890.8999999999996</v>
      </c>
      <c r="M26" s="12">
        <v>1</v>
      </c>
      <c r="N26" s="116">
        <f>L26*M26</f>
        <v>4890.8999999999996</v>
      </c>
      <c r="O26" s="29">
        <f>F26*N26</f>
        <v>0</v>
      </c>
      <c r="P26" s="12"/>
      <c r="Q26" s="13">
        <f t="shared" si="5"/>
        <v>0</v>
      </c>
      <c r="R26" s="12"/>
    </row>
    <row r="27" spans="1:18" x14ac:dyDescent="0.2">
      <c r="A27" s="70"/>
      <c r="B27" s="12" t="s">
        <v>99</v>
      </c>
      <c r="C27" s="12" t="s">
        <v>105</v>
      </c>
      <c r="D27" s="12" t="s">
        <v>102</v>
      </c>
      <c r="E27" s="12" t="s">
        <v>17</v>
      </c>
      <c r="F27" s="12"/>
      <c r="G27" s="67">
        <v>4795</v>
      </c>
      <c r="H27" s="12">
        <v>0.2</v>
      </c>
      <c r="I27" s="12">
        <v>0</v>
      </c>
      <c r="J27" s="12">
        <v>0.3</v>
      </c>
      <c r="K27" s="29">
        <f t="shared" si="3"/>
        <v>7192.5</v>
      </c>
      <c r="L27" s="115">
        <f>ROUND(K27,2)</f>
        <v>7192.5</v>
      </c>
      <c r="M27" s="12">
        <v>1</v>
      </c>
      <c r="N27" s="116">
        <f>L27*M27</f>
        <v>7192.5</v>
      </c>
      <c r="O27" s="29">
        <f>F27*N27</f>
        <v>0</v>
      </c>
      <c r="P27" s="12"/>
      <c r="Q27" s="13">
        <f t="shared" si="5"/>
        <v>0</v>
      </c>
      <c r="R27" s="12"/>
    </row>
    <row r="28" spans="1:18" s="4" customFormat="1" x14ac:dyDescent="0.2">
      <c r="A28" s="106"/>
      <c r="B28" s="106"/>
      <c r="C28" s="106"/>
      <c r="D28" s="178" t="s">
        <v>106</v>
      </c>
      <c r="E28" s="106"/>
      <c r="F28" s="106">
        <f>SUM(F24:F27)</f>
        <v>0</v>
      </c>
      <c r="G28" s="107"/>
      <c r="H28" s="106"/>
      <c r="I28" s="106"/>
      <c r="J28" s="106"/>
      <c r="K28" s="106"/>
      <c r="L28" s="109"/>
      <c r="M28" s="107"/>
      <c r="N28" s="166"/>
      <c r="O28" s="109">
        <f>SUM(O24:O27)</f>
        <v>0</v>
      </c>
      <c r="P28" s="109"/>
      <c r="Q28" s="109">
        <f>SUM(Q24:Q27)</f>
        <v>0</v>
      </c>
      <c r="R28" s="109"/>
    </row>
    <row r="29" spans="1:18" x14ac:dyDescent="0.2">
      <c r="A29" s="70"/>
      <c r="B29" s="12" t="s">
        <v>99</v>
      </c>
      <c r="C29" s="12" t="s">
        <v>101</v>
      </c>
      <c r="D29" s="71" t="s">
        <v>121</v>
      </c>
      <c r="E29" s="12" t="s">
        <v>17</v>
      </c>
      <c r="F29" s="12"/>
      <c r="G29" s="67">
        <v>4795</v>
      </c>
      <c r="H29" s="12">
        <v>0.2</v>
      </c>
      <c r="I29" s="12">
        <v>0</v>
      </c>
      <c r="J29" s="12">
        <v>0.3</v>
      </c>
      <c r="K29" s="29">
        <f t="shared" si="3"/>
        <v>7192.5</v>
      </c>
      <c r="L29" s="115">
        <f>ROUND(K29,2)</f>
        <v>7192.5</v>
      </c>
      <c r="M29" s="12">
        <v>1</v>
      </c>
      <c r="N29" s="116">
        <f>L29*M29</f>
        <v>7192.5</v>
      </c>
      <c r="O29" s="29">
        <f>F29*N29</f>
        <v>0</v>
      </c>
      <c r="P29" s="12"/>
      <c r="Q29" s="13">
        <f t="shared" si="5"/>
        <v>0</v>
      </c>
      <c r="R29" s="12"/>
    </row>
    <row r="30" spans="1:18" x14ac:dyDescent="0.2">
      <c r="A30" s="70"/>
      <c r="B30" s="12" t="s">
        <v>99</v>
      </c>
      <c r="C30" s="12" t="s">
        <v>103</v>
      </c>
      <c r="D30" s="71" t="s">
        <v>121</v>
      </c>
      <c r="E30" s="12">
        <v>0</v>
      </c>
      <c r="F30" s="12"/>
      <c r="G30" s="67">
        <v>4795</v>
      </c>
      <c r="H30" s="12">
        <v>0.2</v>
      </c>
      <c r="I30" s="12">
        <v>0</v>
      </c>
      <c r="J30" s="12">
        <v>0</v>
      </c>
      <c r="K30" s="29">
        <f t="shared" si="3"/>
        <v>5754</v>
      </c>
      <c r="L30" s="115">
        <f>ROUND(K30,2)</f>
        <v>5754</v>
      </c>
      <c r="M30" s="12">
        <v>1</v>
      </c>
      <c r="N30" s="116">
        <f>L30*M30</f>
        <v>5754</v>
      </c>
      <c r="O30" s="29">
        <f>F30*N30</f>
        <v>0</v>
      </c>
      <c r="P30" s="12"/>
      <c r="Q30" s="13">
        <f t="shared" si="5"/>
        <v>0</v>
      </c>
      <c r="R30" s="12"/>
    </row>
    <row r="31" spans="1:18" x14ac:dyDescent="0.2">
      <c r="A31" s="70"/>
      <c r="B31" s="12" t="s">
        <v>99</v>
      </c>
      <c r="C31" s="12" t="s">
        <v>104</v>
      </c>
      <c r="D31" s="71" t="s">
        <v>121</v>
      </c>
      <c r="E31" s="12">
        <v>0</v>
      </c>
      <c r="F31" s="12"/>
      <c r="G31" s="67">
        <v>4795</v>
      </c>
      <c r="H31" s="12">
        <v>0.02</v>
      </c>
      <c r="I31" s="12">
        <v>0</v>
      </c>
      <c r="J31" s="12">
        <v>0</v>
      </c>
      <c r="K31" s="29">
        <f t="shared" si="3"/>
        <v>4890.8999999999996</v>
      </c>
      <c r="L31" s="115">
        <f>ROUND(K31,2)</f>
        <v>4890.8999999999996</v>
      </c>
      <c r="M31" s="12">
        <v>1</v>
      </c>
      <c r="N31" s="116">
        <f>L31*M31</f>
        <v>4890.8999999999996</v>
      </c>
      <c r="O31" s="29">
        <f>F31*N31</f>
        <v>0</v>
      </c>
      <c r="P31" s="12"/>
      <c r="Q31" s="13">
        <f t="shared" si="5"/>
        <v>0</v>
      </c>
      <c r="R31" s="12"/>
    </row>
    <row r="32" spans="1:18" x14ac:dyDescent="0.2">
      <c r="A32" s="70"/>
      <c r="B32" s="12" t="s">
        <v>99</v>
      </c>
      <c r="C32" s="12" t="s">
        <v>105</v>
      </c>
      <c r="D32" s="71" t="s">
        <v>121</v>
      </c>
      <c r="E32" s="12" t="s">
        <v>17</v>
      </c>
      <c r="F32" s="12"/>
      <c r="G32" s="67">
        <v>4795</v>
      </c>
      <c r="H32" s="12">
        <v>0.2</v>
      </c>
      <c r="I32" s="12">
        <v>0</v>
      </c>
      <c r="J32" s="12">
        <v>0.3</v>
      </c>
      <c r="K32" s="29">
        <f t="shared" si="3"/>
        <v>7192.5</v>
      </c>
      <c r="L32" s="115">
        <f>ROUND(K32,2)</f>
        <v>7192.5</v>
      </c>
      <c r="M32" s="12">
        <v>1</v>
      </c>
      <c r="N32" s="116">
        <f>L32*M32</f>
        <v>7192.5</v>
      </c>
      <c r="O32" s="29">
        <f>F32*N32</f>
        <v>0</v>
      </c>
      <c r="P32" s="12"/>
      <c r="Q32" s="13">
        <f t="shared" si="5"/>
        <v>0</v>
      </c>
      <c r="R32" s="12"/>
    </row>
    <row r="33" spans="1:18" s="4" customFormat="1" ht="21.75" x14ac:dyDescent="0.2">
      <c r="A33" s="106"/>
      <c r="B33" s="106"/>
      <c r="C33" s="106"/>
      <c r="D33" s="179" t="s">
        <v>122</v>
      </c>
      <c r="E33" s="106"/>
      <c r="F33" s="106">
        <f>SUM(F29:F32)</f>
        <v>0</v>
      </c>
      <c r="G33" s="107"/>
      <c r="H33" s="106"/>
      <c r="I33" s="106"/>
      <c r="J33" s="106"/>
      <c r="K33" s="106"/>
      <c r="L33" s="109"/>
      <c r="M33" s="107"/>
      <c r="N33" s="166"/>
      <c r="O33" s="109">
        <f>SUM(O29:O32)</f>
        <v>0</v>
      </c>
      <c r="P33" s="109"/>
      <c r="Q33" s="109">
        <f>SUM(Q29:Q32)</f>
        <v>0</v>
      </c>
      <c r="R33" s="109"/>
    </row>
    <row r="34" spans="1:18" x14ac:dyDescent="0.2">
      <c r="A34" s="70"/>
      <c r="B34" s="12" t="s">
        <v>99</v>
      </c>
      <c r="C34" s="12" t="s">
        <v>107</v>
      </c>
      <c r="D34" s="71" t="s">
        <v>108</v>
      </c>
      <c r="E34" s="12" t="s">
        <v>17</v>
      </c>
      <c r="F34" s="12"/>
      <c r="G34" s="67">
        <v>4795</v>
      </c>
      <c r="H34" s="12">
        <v>0.2</v>
      </c>
      <c r="I34" s="12">
        <v>0</v>
      </c>
      <c r="J34" s="12">
        <v>0.3</v>
      </c>
      <c r="K34" s="29">
        <f t="shared" si="3"/>
        <v>7192.5</v>
      </c>
      <c r="L34" s="115">
        <f>ROUND(K34,2)</f>
        <v>7192.5</v>
      </c>
      <c r="M34" s="12">
        <v>1</v>
      </c>
      <c r="N34" s="182">
        <f>L34*M34</f>
        <v>7192.5</v>
      </c>
      <c r="O34" s="12">
        <f>F34*N34</f>
        <v>0</v>
      </c>
      <c r="P34" s="12"/>
      <c r="Q34" s="29">
        <f>N34*R34*P34/100</f>
        <v>0</v>
      </c>
      <c r="R34" s="12"/>
    </row>
    <row r="35" spans="1:18" s="4" customFormat="1" x14ac:dyDescent="0.2">
      <c r="A35" s="106"/>
      <c r="B35" s="106"/>
      <c r="C35" s="106"/>
      <c r="D35" s="178" t="s">
        <v>109</v>
      </c>
      <c r="E35" s="106"/>
      <c r="F35" s="106">
        <f>SUM(F34:F34)</f>
        <v>0</v>
      </c>
      <c r="G35" s="107"/>
      <c r="H35" s="106"/>
      <c r="I35" s="106"/>
      <c r="J35" s="106"/>
      <c r="K35" s="106"/>
      <c r="L35" s="109"/>
      <c r="M35" s="107">
        <v>1</v>
      </c>
      <c r="N35" s="181"/>
      <c r="O35" s="106">
        <f>SUM(O34:O34)</f>
        <v>0</v>
      </c>
      <c r="P35" s="106"/>
      <c r="Q35" s="108">
        <f>N35*R35*P35/100</f>
        <v>0</v>
      </c>
      <c r="R35" s="106"/>
    </row>
    <row r="36" spans="1:18" s="4" customFormat="1" x14ac:dyDescent="0.2">
      <c r="A36" s="70"/>
      <c r="B36" s="12"/>
      <c r="C36" s="12" t="s">
        <v>134</v>
      </c>
      <c r="D36" s="71" t="s">
        <v>130</v>
      </c>
      <c r="E36" s="12" t="s">
        <v>17</v>
      </c>
      <c r="F36" s="12"/>
      <c r="G36" s="67">
        <v>4795</v>
      </c>
      <c r="H36" s="12">
        <v>0.1</v>
      </c>
      <c r="I36" s="12">
        <v>0</v>
      </c>
      <c r="J36" s="12"/>
      <c r="K36" s="29">
        <f t="shared" si="3"/>
        <v>5274.5</v>
      </c>
      <c r="L36" s="115">
        <f>ROUND(K36,2)</f>
        <v>5274.5</v>
      </c>
      <c r="M36" s="12">
        <v>1</v>
      </c>
      <c r="N36" s="116">
        <f>L36*M36</f>
        <v>5274.5</v>
      </c>
      <c r="O36" s="29">
        <f>ROUND(F36*N36,2)</f>
        <v>0</v>
      </c>
      <c r="P36" s="12"/>
      <c r="Q36" s="29">
        <f>N36*R36*P36/100</f>
        <v>0</v>
      </c>
      <c r="R36" s="12"/>
    </row>
    <row r="37" spans="1:18" s="4" customFormat="1" x14ac:dyDescent="0.2">
      <c r="A37" s="106"/>
      <c r="B37" s="106"/>
      <c r="C37" s="106"/>
      <c r="D37" s="178" t="s">
        <v>131</v>
      </c>
      <c r="E37" s="106"/>
      <c r="F37" s="106">
        <f>SUM(F36:F36)</f>
        <v>0</v>
      </c>
      <c r="G37" s="107"/>
      <c r="H37" s="106"/>
      <c r="I37" s="106"/>
      <c r="J37" s="106"/>
      <c r="K37" s="106"/>
      <c r="L37" s="109"/>
      <c r="M37" s="107">
        <v>1</v>
      </c>
      <c r="N37" s="181"/>
      <c r="O37" s="109">
        <f>SUM(O36:O36)</f>
        <v>0</v>
      </c>
      <c r="P37" s="106"/>
      <c r="Q37" s="106">
        <f>SUM(Q36:Q36)</f>
        <v>0</v>
      </c>
      <c r="R37" s="106"/>
    </row>
    <row r="38" spans="1:18" s="4" customFormat="1" x14ac:dyDescent="0.2">
      <c r="A38" s="70"/>
      <c r="B38" s="12"/>
      <c r="C38" s="12" t="s">
        <v>107</v>
      </c>
      <c r="D38" s="71" t="s">
        <v>132</v>
      </c>
      <c r="E38" s="12" t="s">
        <v>17</v>
      </c>
      <c r="F38" s="12"/>
      <c r="G38" s="67">
        <v>4795</v>
      </c>
      <c r="H38" s="12">
        <v>0.2</v>
      </c>
      <c r="I38" s="12">
        <v>0</v>
      </c>
      <c r="J38" s="12"/>
      <c r="K38" s="29">
        <f t="shared" si="3"/>
        <v>5754</v>
      </c>
      <c r="L38" s="115">
        <f>ROUND(K38,2)</f>
        <v>5754</v>
      </c>
      <c r="M38" s="12">
        <v>1</v>
      </c>
      <c r="N38" s="116">
        <f>L38*M38</f>
        <v>5754</v>
      </c>
      <c r="O38" s="29">
        <f>ROUND(F38*N38,2)</f>
        <v>0</v>
      </c>
      <c r="P38" s="12"/>
      <c r="Q38" s="29">
        <f>N38*R38*P38/100</f>
        <v>0</v>
      </c>
      <c r="R38" s="12"/>
    </row>
    <row r="39" spans="1:18" s="4" customFormat="1" x14ac:dyDescent="0.2">
      <c r="A39" s="106"/>
      <c r="B39" s="106"/>
      <c r="C39" s="106"/>
      <c r="D39" s="178" t="s">
        <v>133</v>
      </c>
      <c r="E39" s="106"/>
      <c r="F39" s="106">
        <f>SUM(F38:F38)</f>
        <v>0</v>
      </c>
      <c r="G39" s="107"/>
      <c r="H39" s="106"/>
      <c r="I39" s="106"/>
      <c r="J39" s="106"/>
      <c r="K39" s="106"/>
      <c r="L39" s="109">
        <f>K39</f>
        <v>0</v>
      </c>
      <c r="M39" s="107">
        <v>1</v>
      </c>
      <c r="N39" s="181"/>
      <c r="O39" s="109">
        <f>SUM(O38:O38)</f>
        <v>0</v>
      </c>
      <c r="P39" s="106"/>
      <c r="Q39" s="106">
        <f>SUM(Q38:Q38)</f>
        <v>0</v>
      </c>
      <c r="R39" s="106"/>
    </row>
    <row r="40" spans="1:18" s="4" customFormat="1" x14ac:dyDescent="0.2">
      <c r="A40" s="180" t="s">
        <v>142</v>
      </c>
      <c r="B40" s="180"/>
      <c r="C40" s="180"/>
      <c r="D40" s="180"/>
      <c r="E40" s="180"/>
      <c r="F40" s="180">
        <f>F17+F19+F21+F23+F28+F33+F35+F37+F39</f>
        <v>0</v>
      </c>
      <c r="G40" s="180"/>
      <c r="H40" s="180"/>
      <c r="I40" s="180"/>
      <c r="J40" s="180"/>
      <c r="K40" s="180"/>
      <c r="L40" s="36"/>
      <c r="M40" s="180"/>
      <c r="N40" s="180"/>
      <c r="O40" s="36">
        <f>O17+O19+O21+O23+O28+O33+O35+O37+O39</f>
        <v>0</v>
      </c>
      <c r="P40" s="180"/>
      <c r="Q40" s="36">
        <f>Q17+Q19+Q21+Q23+Q28+Q33+Q35+Q37+Q39</f>
        <v>0</v>
      </c>
      <c r="R40" s="180"/>
    </row>
    <row r="41" spans="1:18" x14ac:dyDescent="0.2">
      <c r="L41" s="4"/>
    </row>
    <row r="42" spans="1:18" x14ac:dyDescent="0.2">
      <c r="A42" s="3" t="s">
        <v>49</v>
      </c>
    </row>
    <row r="43" spans="1:18" x14ac:dyDescent="0.2">
      <c r="A43" s="3" t="s">
        <v>50</v>
      </c>
    </row>
    <row r="44" spans="1:18" x14ac:dyDescent="0.2">
      <c r="L44" s="4"/>
    </row>
  </sheetData>
  <mergeCells count="6">
    <mergeCell ref="P5:R5"/>
    <mergeCell ref="P6:R6"/>
    <mergeCell ref="A8:C8"/>
    <mergeCell ref="D8:F8"/>
    <mergeCell ref="A2:O2"/>
    <mergeCell ref="A3:O3"/>
  </mergeCells>
  <pageMargins left="0.11811023622047245" right="0.11811023622047245" top="0.15748031496062992" bottom="0.15748031496062992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ПП</vt:lpstr>
      <vt:lpstr>АП</vt:lpstr>
      <vt:lpstr>УВП</vt:lpstr>
      <vt:lpstr>ОП </vt:lpstr>
      <vt:lpstr>Медицинский персонал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Лукичев Андрей Валерьевич</dc:creator>
  <cp:lastModifiedBy>Лукичев Андрей Валерьевич</cp:lastModifiedBy>
  <cp:lastPrinted>2018-09-27T08:43:07Z</cp:lastPrinted>
  <dcterms:created xsi:type="dcterms:W3CDTF">2008-07-21T13:05:33Z</dcterms:created>
  <dcterms:modified xsi:type="dcterms:W3CDTF">2019-08-09T06:33:06Z</dcterms:modified>
</cp:coreProperties>
</file>