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1325" activeTab="1"/>
  </bookViews>
  <sheets>
    <sheet name="Штатное расписание" sheetId="1" r:id="rId1"/>
    <sheet name="Расшифровка" sheetId="2" r:id="rId2"/>
    <sheet name="Свод" sheetId="3" state="hidden" r:id="rId3"/>
  </sheets>
  <definedNames/>
  <calcPr fullCalcOnLoad="1"/>
</workbook>
</file>

<file path=xl/sharedStrings.xml><?xml version="1.0" encoding="utf-8"?>
<sst xmlns="http://schemas.openxmlformats.org/spreadsheetml/2006/main" count="269" uniqueCount="129">
  <si>
    <t>№ п/п</t>
  </si>
  <si>
    <t>Директор</t>
  </si>
  <si>
    <t>Главный бухгалтер</t>
  </si>
  <si>
    <t>Сторож</t>
  </si>
  <si>
    <t>Заместитель директора по АХР</t>
  </si>
  <si>
    <t>Уборщик служебных помещений</t>
  </si>
  <si>
    <t xml:space="preserve">Педагог-психолог </t>
  </si>
  <si>
    <t>Дворник</t>
  </si>
  <si>
    <t>Бухгалтер</t>
  </si>
  <si>
    <t xml:space="preserve">Учитель </t>
  </si>
  <si>
    <t>Воспитатель</t>
  </si>
  <si>
    <t>ИТОГО</t>
  </si>
  <si>
    <t>Старший воспитатель</t>
  </si>
  <si>
    <t>Музыкальный руководитель</t>
  </si>
  <si>
    <t>Инструктор по физкультуре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</si>
  <si>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</si>
  <si>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</si>
  <si>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</si>
  <si>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</si>
  <si>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</si>
  <si>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</si>
  <si>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Старшая медицинская сестра</t>
  </si>
  <si>
    <t>Врач-специалист</t>
  </si>
  <si>
    <t>Секретарь (делопроизводитель)</t>
  </si>
  <si>
    <t>Грузчик</t>
  </si>
  <si>
    <t>за работу в ночное время и праздничные дни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</si>
  <si>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</si>
  <si>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</si>
  <si>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</si>
  <si>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</si>
  <si>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(наименование учреждения)</t>
  </si>
  <si>
    <t>Средстава для замены лиц, уходящих в отпуск</t>
  </si>
  <si>
    <t xml:space="preserve">Главный бухгалтер </t>
  </si>
  <si>
    <t>штатных единиц</t>
  </si>
  <si>
    <t>учебных часов</t>
  </si>
  <si>
    <t>Ежемесячное вознагражадение за выполнение функций классного руководителя</t>
  </si>
  <si>
    <t>ВСЕГО ФОТ в месяц</t>
  </si>
  <si>
    <t>Машинист по стирке  белья и спецодежды</t>
  </si>
  <si>
    <t>Заместитель директора по УВР(ВР, УР, УКР)</t>
  </si>
  <si>
    <t>Медсестра по массажу</t>
  </si>
  <si>
    <t>Медицинская сестра(для организации питания)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</si>
  <si>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</si>
  <si>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Приложение № 1</t>
  </si>
  <si>
    <t>Учитель-дефектолог</t>
  </si>
  <si>
    <t>Учитель-логопед</t>
  </si>
  <si>
    <t>Воспитатель ГПД</t>
  </si>
  <si>
    <t>Рабочий по обслуж.зд.</t>
  </si>
  <si>
    <t>Приложение № 2</t>
  </si>
  <si>
    <t>РАСШИФРОВКА к штатному расписанию по работникам персонала</t>
  </si>
  <si>
    <t>Кол-во штатных единиц</t>
  </si>
  <si>
    <t>ВСЕГО  ФОТ в месяц</t>
  </si>
  <si>
    <t>Всего</t>
  </si>
  <si>
    <t>Выплаты стимулирующего хапактера</t>
  </si>
  <si>
    <t>Социальный педагог</t>
  </si>
  <si>
    <t>Гардеробщик</t>
  </si>
  <si>
    <t>Выплаты стимулирующего характера-       %</t>
  </si>
  <si>
    <t>Водитель</t>
  </si>
  <si>
    <t>Лаборант</t>
  </si>
  <si>
    <t>Младшая медицинская сестра</t>
  </si>
  <si>
    <t>Факт</t>
  </si>
  <si>
    <t>План</t>
  </si>
  <si>
    <t>Кол-во детей</t>
  </si>
  <si>
    <t>Ясельные общеразвивающие группы</t>
  </si>
  <si>
    <t>%</t>
  </si>
  <si>
    <t xml:space="preserve">Выплаты стимулирующего характера- </t>
  </si>
  <si>
    <t>Старшая  медицинская сестра</t>
  </si>
  <si>
    <t>Выплаты медицинским работникам, осуществляющим медицинское обслуживание воспитанников</t>
  </si>
  <si>
    <t xml:space="preserve">Ежемесячное вознаграждение за выполнение функции классного руководителя - </t>
  </si>
  <si>
    <t>Номер документа</t>
  </si>
  <si>
    <t>Дата составления</t>
  </si>
  <si>
    <t>ШТАТНОЕ РАСПИСАНИЕ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</si>
  <si>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</si>
  <si>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</si>
  <si>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</si>
  <si>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наименование</t>
  </si>
  <si>
    <t>код</t>
  </si>
  <si>
    <t>Надбавки,руб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</si>
  <si>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</si>
  <si>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</si>
  <si>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</si>
  <si>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</si>
  <si>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</si>
  <si>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</si>
  <si>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</si>
  <si>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</si>
  <si>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</si>
  <si>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</si>
  <si>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</si>
  <si>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Примечание</t>
  </si>
  <si>
    <t>Всего в месяц (гр.5+гр.6 +гр.7+гр.8 + гр.9+гр.10+ гр.11)</t>
  </si>
  <si>
    <t>Всего за счет внебюджета</t>
  </si>
  <si>
    <t>Старшая медицинская сестра 1 ст-Об</t>
  </si>
  <si>
    <t>Проверено: специалист МКУ ЦОФ департамента образования мэрии города Ярославля</t>
  </si>
  <si>
    <t>Кол-во штатных единиц/часов</t>
  </si>
  <si>
    <t>Кол-во штатных единиц/час</t>
  </si>
  <si>
    <t>Кол-во штатных единиц по постановлению № 1289 от 16.08.2016</t>
  </si>
  <si>
    <t>Объем средств на зарплату в соответствии с областной методикой</t>
  </si>
  <si>
    <t>Объем средств на ФОТ по областному нормативу бюджетного финансирования</t>
  </si>
  <si>
    <t xml:space="preserve">        _______________</t>
  </si>
  <si>
    <t>Заведующий хозяйством</t>
  </si>
  <si>
    <t>Штат в количестве</t>
  </si>
  <si>
    <t>единиц</t>
  </si>
  <si>
    <t>стим-%</t>
  </si>
  <si>
    <t>стим %</t>
  </si>
  <si>
    <t xml:space="preserve">МОУ школа - детский сад № </t>
  </si>
  <si>
    <t xml:space="preserve">МОУ школа -детский сад № </t>
  </si>
  <si>
    <t>на                            2018 года</t>
  </si>
  <si>
    <t>на период ________________с "  "                    2018г.</t>
  </si>
  <si>
    <t>Приказом организации от "       "                2018г.№________________</t>
  </si>
  <si>
    <t>на период ________________с "___"_____________2018г.</t>
  </si>
  <si>
    <t>Приказом организации от "___"_________2018г.№___________________________</t>
  </si>
  <si>
    <t>часов -</t>
  </si>
  <si>
    <t>Присмотр и уход за детьми, освающими образовательные программы дошкольного образования - внебюджет</t>
  </si>
  <si>
    <t>Всего Область (Дошкольная услуга)</t>
  </si>
  <si>
    <t>Всего Область (Школа)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</si>
  <si>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</si>
  <si>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общего, основного общего и среднего общего образования</t>
  </si>
  <si>
    <t>Всего Город (Дошкольная услуга)</t>
  </si>
  <si>
    <t>Присмотр и уход за детьми, освающими образовательные программы дошкольного образования</t>
  </si>
  <si>
    <t xml:space="preserve">Реализация основных общеобразовательных программ начального общего, основного общего и среднего общего образования </t>
  </si>
  <si>
    <t>Выплаты стимулирующего характера - %</t>
  </si>
  <si>
    <t>Всего Город (Школа)</t>
  </si>
  <si>
    <t>Школа</t>
  </si>
  <si>
    <t>Дошкольные группы компенсирующей направленности</t>
  </si>
  <si>
    <t>Дошкольные  группы, РВГ</t>
  </si>
  <si>
    <t xml:space="preserve">Заместитель директора по АХР </t>
  </si>
  <si>
    <t>Мед сестра по массажу</t>
  </si>
  <si>
    <t>Машинист по стирке белья и спец одежды</t>
  </si>
  <si>
    <t>Воспитатель (работающий в группе компенсирующей и комбинированной направленности)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</si>
</sst>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   &quot;"/>
    <numFmt numFmtId="181" formatCode="0.00000"/>
    <numFmt numFmtId="182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3"/>
      <color indexed="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0" fontId="82" fillId="31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/>
    </xf>
    <xf numFmtId="9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9" fillId="0" borderId="0" xfId="52" applyFont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1" fillId="0" borderId="0" xfId="52" applyFont="1" applyBorder="1" applyAlignment="1">
      <alignment horizontal="center"/>
      <protection/>
    </xf>
    <xf numFmtId="0" fontId="24" fillId="0" borderId="0" xfId="0" applyFont="1" applyAlignment="1">
      <alignment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9" fillId="32" borderId="11" xfId="0" applyFont="1" applyFill="1" applyBorder="1" applyAlignment="1">
      <alignment horizontal="center" wrapText="1"/>
    </xf>
    <xf numFmtId="0" fontId="24" fillId="32" borderId="0" xfId="0" applyFont="1" applyFill="1" applyAlignment="1">
      <alignment horizontal="right"/>
    </xf>
    <xf numFmtId="2" fontId="26" fillId="3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Alignment="1">
      <alignment/>
    </xf>
    <xf numFmtId="0" fontId="13" fillId="0" borderId="0" xfId="52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2" fontId="31" fillId="0" borderId="0" xfId="0" applyNumberFormat="1" applyFont="1" applyAlignment="1">
      <alignment/>
    </xf>
    <xf numFmtId="0" fontId="15" fillId="0" borderId="0" xfId="53" applyFont="1" applyAlignme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Border="1" applyProtection="1">
      <alignment/>
      <protection locked="0"/>
    </xf>
    <xf numFmtId="0" fontId="16" fillId="0" borderId="0" xfId="53" applyFont="1" applyBorder="1" applyAlignment="1" applyProtection="1">
      <alignment horizontal="center"/>
      <protection locked="0"/>
    </xf>
    <xf numFmtId="0" fontId="16" fillId="32" borderId="0" xfId="53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49" fontId="15" fillId="32" borderId="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53" applyFont="1" applyBorder="1" applyAlignment="1">
      <alignment horizontal="left"/>
      <protection/>
    </xf>
    <xf numFmtId="0" fontId="15" fillId="0" borderId="0" xfId="0" applyFont="1" applyAlignment="1">
      <alignment horizontal="right"/>
    </xf>
    <xf numFmtId="0" fontId="15" fillId="0" borderId="12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32" borderId="0" xfId="53" applyFont="1" applyFill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0" fontId="15" fillId="0" borderId="0" xfId="0" applyFont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32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49" fontId="16" fillId="32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31" fillId="32" borderId="0" xfId="0" applyFont="1" applyFill="1" applyAlignment="1">
      <alignment/>
    </xf>
    <xf numFmtId="0" fontId="31" fillId="32" borderId="0" xfId="0" applyFont="1" applyFill="1" applyBorder="1" applyAlignment="1">
      <alignment/>
    </xf>
    <xf numFmtId="0" fontId="31" fillId="32" borderId="14" xfId="0" applyFont="1" applyFill="1" applyBorder="1" applyAlignment="1">
      <alignment vertical="center" wrapText="1"/>
    </xf>
    <xf numFmtId="0" fontId="18" fillId="0" borderId="0" xfId="0" applyFont="1" applyAlignment="1">
      <alignment vertical="justify" wrapText="1"/>
    </xf>
    <xf numFmtId="0" fontId="18" fillId="0" borderId="0" xfId="0" applyFont="1" applyAlignment="1">
      <alignment vertical="justify"/>
    </xf>
    <xf numFmtId="0" fontId="24" fillId="0" borderId="0" xfId="0" applyFont="1" applyAlignment="1">
      <alignment horizontal="center"/>
    </xf>
    <xf numFmtId="2" fontId="2" fillId="32" borderId="10" xfId="0" applyNumberFormat="1" applyFont="1" applyFill="1" applyBorder="1" applyAlignment="1" applyProtection="1">
      <alignment/>
      <protection locked="0"/>
    </xf>
    <xf numFmtId="0" fontId="8" fillId="0" borderId="0" xfId="52" applyFont="1" applyBorder="1" applyAlignment="1">
      <alignment horizontal="center"/>
      <protection/>
    </xf>
    <xf numFmtId="0" fontId="18" fillId="32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10" xfId="0" applyFont="1" applyFill="1" applyBorder="1" applyAlignment="1">
      <alignment horizontal="center" vertical="center"/>
    </xf>
    <xf numFmtId="0" fontId="17" fillId="32" borderId="10" xfId="52" applyFont="1" applyFill="1" applyBorder="1" applyAlignment="1">
      <alignment horizontal="center" vertical="center" wrapText="1"/>
      <protection/>
    </xf>
    <xf numFmtId="0" fontId="18" fillId="32" borderId="10" xfId="0" applyFont="1" applyFill="1" applyBorder="1" applyAlignment="1">
      <alignment/>
    </xf>
    <xf numFmtId="0" fontId="15" fillId="32" borderId="15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left"/>
    </xf>
    <xf numFmtId="0" fontId="17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justify"/>
    </xf>
    <xf numFmtId="0" fontId="15" fillId="32" borderId="10" xfId="0" applyFont="1" applyFill="1" applyBorder="1" applyAlignment="1">
      <alignment/>
    </xf>
    <xf numFmtId="0" fontId="32" fillId="32" borderId="10" xfId="0" applyFont="1" applyFill="1" applyBorder="1" applyAlignment="1">
      <alignment/>
    </xf>
    <xf numFmtId="0" fontId="32" fillId="32" borderId="0" xfId="0" applyFont="1" applyFill="1" applyAlignment="1">
      <alignment/>
    </xf>
    <xf numFmtId="0" fontId="32" fillId="0" borderId="0" xfId="0" applyFont="1" applyAlignment="1">
      <alignment/>
    </xf>
    <xf numFmtId="0" fontId="15" fillId="32" borderId="10" xfId="52" applyFont="1" applyFill="1" applyBorder="1" applyAlignment="1">
      <alignment/>
      <protection/>
    </xf>
    <xf numFmtId="0" fontId="15" fillId="32" borderId="16" xfId="0" applyFont="1" applyFill="1" applyBorder="1" applyAlignment="1">
      <alignment/>
    </xf>
    <xf numFmtId="0" fontId="15" fillId="32" borderId="10" xfId="0" applyFont="1" applyFill="1" applyBorder="1" applyAlignment="1">
      <alignment vertical="justify"/>
    </xf>
    <xf numFmtId="0" fontId="31" fillId="32" borderId="10" xfId="0" applyFont="1" applyFill="1" applyBorder="1" applyAlignment="1">
      <alignment/>
    </xf>
    <xf numFmtId="0" fontId="19" fillId="32" borderId="17" xfId="0" applyFont="1" applyFill="1" applyBorder="1" applyAlignment="1">
      <alignment horizontal="center" wrapText="1"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1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32" borderId="0" xfId="0" applyFont="1" applyFill="1" applyAlignment="1">
      <alignment/>
    </xf>
    <xf numFmtId="0" fontId="34" fillId="0" borderId="0" xfId="0" applyFont="1" applyAlignment="1">
      <alignment/>
    </xf>
    <xf numFmtId="2" fontId="31" fillId="32" borderId="0" xfId="0" applyNumberFormat="1" applyFont="1" applyFill="1" applyAlignment="1">
      <alignment/>
    </xf>
    <xf numFmtId="0" fontId="35" fillId="32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32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2" fontId="36" fillId="32" borderId="0" xfId="0" applyNumberFormat="1" applyFont="1" applyFill="1" applyBorder="1" applyAlignment="1">
      <alignment/>
    </xf>
    <xf numFmtId="0" fontId="36" fillId="32" borderId="0" xfId="0" applyFont="1" applyFill="1" applyAlignment="1">
      <alignment/>
    </xf>
    <xf numFmtId="0" fontId="31" fillId="32" borderId="0" xfId="0" applyFont="1" applyFill="1" applyBorder="1" applyAlignment="1">
      <alignment horizontal="center" wrapText="1"/>
    </xf>
    <xf numFmtId="2" fontId="11" fillId="32" borderId="0" xfId="0" applyNumberFormat="1" applyFont="1" applyFill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2" fontId="8" fillId="32" borderId="0" xfId="0" applyNumberFormat="1" applyFont="1" applyFill="1" applyBorder="1" applyAlignment="1">
      <alignment horizontal="center" vertical="center"/>
    </xf>
    <xf numFmtId="0" fontId="11" fillId="32" borderId="0" xfId="0" applyNumberFormat="1" applyFont="1" applyFill="1" applyBorder="1" applyAlignment="1">
      <alignment horizontal="center"/>
    </xf>
    <xf numFmtId="2" fontId="11" fillId="32" borderId="0" xfId="0" applyNumberFormat="1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23" fillId="32" borderId="18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15" fillId="32" borderId="19" xfId="53" applyFont="1" applyFill="1" applyBorder="1" applyAlignment="1">
      <alignment horizontal="center" vertical="center" wrapText="1"/>
      <protection/>
    </xf>
    <xf numFmtId="0" fontId="18" fillId="32" borderId="20" xfId="0" applyFont="1" applyFill="1" applyBorder="1" applyAlignment="1">
      <alignment/>
    </xf>
    <xf numFmtId="0" fontId="15" fillId="32" borderId="10" xfId="0" applyFont="1" applyFill="1" applyBorder="1" applyAlignment="1">
      <alignment horizontal="left" wrapText="1"/>
    </xf>
    <xf numFmtId="0" fontId="15" fillId="32" borderId="21" xfId="0" applyFont="1" applyFill="1" applyBorder="1" applyAlignment="1">
      <alignment/>
    </xf>
    <xf numFmtId="0" fontId="19" fillId="32" borderId="22" xfId="52" applyFont="1" applyFill="1" applyBorder="1" applyAlignment="1">
      <alignment horizontal="left"/>
      <protection/>
    </xf>
    <xf numFmtId="0" fontId="19" fillId="32" borderId="0" xfId="52" applyFont="1" applyFill="1" applyBorder="1" applyAlignment="1">
      <alignment horizontal="left"/>
      <protection/>
    </xf>
    <xf numFmtId="2" fontId="20" fillId="32" borderId="23" xfId="0" applyNumberFormat="1" applyFont="1" applyFill="1" applyBorder="1" applyAlignment="1">
      <alignment/>
    </xf>
    <xf numFmtId="9" fontId="2" fillId="32" borderId="19" xfId="52" applyNumberFormat="1" applyFont="1" applyFill="1" applyBorder="1" applyAlignment="1">
      <alignment horizontal="center" vertical="center" wrapText="1"/>
      <protection/>
    </xf>
    <xf numFmtId="0" fontId="2" fillId="32" borderId="19" xfId="52" applyFont="1" applyFill="1" applyBorder="1" applyAlignment="1">
      <alignment horizontal="center" vertical="center" wrapText="1"/>
      <protection/>
    </xf>
    <xf numFmtId="0" fontId="2" fillId="32" borderId="15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14" fillId="32" borderId="24" xfId="0" applyFont="1" applyFill="1" applyBorder="1" applyAlignment="1">
      <alignment/>
    </xf>
    <xf numFmtId="0" fontId="7" fillId="32" borderId="21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0" fontId="14" fillId="32" borderId="20" xfId="0" applyFont="1" applyFill="1" applyBorder="1" applyAlignment="1">
      <alignment/>
    </xf>
    <xf numFmtId="0" fontId="7" fillId="32" borderId="10" xfId="0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justify"/>
    </xf>
    <xf numFmtId="2" fontId="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52" applyFont="1" applyFill="1" applyBorder="1" applyAlignment="1">
      <alignment/>
      <protection/>
    </xf>
    <xf numFmtId="0" fontId="7" fillId="32" borderId="10" xfId="0" applyFont="1" applyFill="1" applyBorder="1" applyAlignment="1">
      <alignment vertical="justify"/>
    </xf>
    <xf numFmtId="0" fontId="28" fillId="32" borderId="10" xfId="0" applyFont="1" applyFill="1" applyBorder="1" applyAlignment="1">
      <alignment/>
    </xf>
    <xf numFmtId="180" fontId="2" fillId="32" borderId="10" xfId="52" applyNumberFormat="1" applyFont="1" applyFill="1" applyBorder="1">
      <alignment/>
      <protection/>
    </xf>
    <xf numFmtId="2" fontId="2" fillId="32" borderId="10" xfId="0" applyNumberFormat="1" applyFont="1" applyFill="1" applyBorder="1" applyAlignment="1">
      <alignment/>
    </xf>
    <xf numFmtId="0" fontId="6" fillId="32" borderId="0" xfId="52" applyFont="1" applyFill="1" applyBorder="1" applyAlignment="1">
      <alignment horizontal="left"/>
      <protection/>
    </xf>
    <xf numFmtId="0" fontId="6" fillId="32" borderId="18" xfId="52" applyFont="1" applyFill="1" applyBorder="1" applyAlignment="1">
      <alignment horizontal="left"/>
      <protection/>
    </xf>
    <xf numFmtId="2" fontId="30" fillId="32" borderId="23" xfId="0" applyNumberFormat="1" applyFont="1" applyFill="1" applyBorder="1" applyAlignment="1">
      <alignment/>
    </xf>
    <xf numFmtId="2" fontId="21" fillId="32" borderId="23" xfId="0" applyNumberFormat="1" applyFont="1" applyFill="1" applyBorder="1" applyAlignment="1">
      <alignment/>
    </xf>
    <xf numFmtId="0" fontId="18" fillId="32" borderId="15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36" fillId="32" borderId="11" xfId="0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center"/>
    </xf>
    <xf numFmtId="0" fontId="18" fillId="32" borderId="2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/>
    </xf>
    <xf numFmtId="2" fontId="37" fillId="32" borderId="25" xfId="0" applyNumberFormat="1" applyFont="1" applyFill="1" applyBorder="1" applyAlignment="1">
      <alignment horizontal="center"/>
    </xf>
    <xf numFmtId="4" fontId="31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8" fillId="0" borderId="0" xfId="52" applyNumberFormat="1" applyFont="1" applyBorder="1" applyAlignment="1">
      <alignment horizontal="center"/>
      <protection/>
    </xf>
    <xf numFmtId="4" fontId="10" fillId="0" borderId="0" xfId="0" applyNumberFormat="1" applyFont="1" applyFill="1" applyAlignment="1">
      <alignment/>
    </xf>
    <xf numFmtId="4" fontId="17" fillId="32" borderId="10" xfId="0" applyNumberFormat="1" applyFont="1" applyFill="1" applyBorder="1" applyAlignment="1">
      <alignment horizontal="center"/>
    </xf>
    <xf numFmtId="4" fontId="19" fillId="32" borderId="1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36" fillId="0" borderId="0" xfId="0" applyNumberFormat="1" applyFont="1" applyBorder="1" applyAlignment="1">
      <alignment/>
    </xf>
    <xf numFmtId="0" fontId="14" fillId="32" borderId="20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/>
    </xf>
    <xf numFmtId="4" fontId="21" fillId="32" borderId="26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4" fontId="15" fillId="32" borderId="0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6" fillId="32" borderId="27" xfId="52" applyNumberFormat="1" applyFont="1" applyFill="1" applyBorder="1" applyAlignment="1">
      <alignment horizontal="center"/>
      <protection/>
    </xf>
    <xf numFmtId="4" fontId="6" fillId="32" borderId="28" xfId="52" applyNumberFormat="1" applyFont="1" applyFill="1" applyBorder="1" applyAlignment="1">
      <alignment horizontal="center"/>
      <protection/>
    </xf>
    <xf numFmtId="0" fontId="15" fillId="32" borderId="29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4" fontId="13" fillId="0" borderId="0" xfId="52" applyNumberFormat="1" applyFont="1" applyBorder="1" applyAlignment="1">
      <alignment horizontal="center"/>
      <protection/>
    </xf>
    <xf numFmtId="4" fontId="8" fillId="0" borderId="0" xfId="52" applyNumberFormat="1" applyFont="1" applyBorder="1" applyAlignment="1">
      <alignment/>
      <protection/>
    </xf>
    <xf numFmtId="4" fontId="17" fillId="32" borderId="19" xfId="52" applyNumberFormat="1" applyFont="1" applyFill="1" applyBorder="1" applyAlignment="1">
      <alignment horizontal="center" vertical="center" wrapText="1"/>
      <protection/>
    </xf>
    <xf numFmtId="4" fontId="17" fillId="32" borderId="15" xfId="52" applyNumberFormat="1" applyFont="1" applyFill="1" applyBorder="1" applyAlignment="1">
      <alignment horizontal="center" vertical="center" wrapText="1"/>
      <protection/>
    </xf>
    <xf numFmtId="4" fontId="17" fillId="32" borderId="30" xfId="52" applyNumberFormat="1" applyFont="1" applyFill="1" applyBorder="1" applyAlignment="1">
      <alignment horizontal="center" vertical="center" wrapText="1"/>
      <protection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/>
    </xf>
    <xf numFmtId="4" fontId="16" fillId="32" borderId="0" xfId="53" applyNumberFormat="1" applyFont="1" applyFill="1" applyBorder="1" applyAlignment="1" applyProtection="1">
      <alignment horizontal="center"/>
      <protection locked="0"/>
    </xf>
    <xf numFmtId="4" fontId="15" fillId="0" borderId="0" xfId="53" applyNumberFormat="1" applyFont="1" applyBorder="1" applyAlignment="1">
      <alignment horizontal="left"/>
      <protection/>
    </xf>
    <xf numFmtId="4" fontId="15" fillId="32" borderId="12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6" fillId="32" borderId="0" xfId="53" applyNumberFormat="1" applyFont="1" applyFill="1" applyBorder="1" applyAlignment="1">
      <alignment horizontal="center"/>
      <protection/>
    </xf>
    <xf numFmtId="4" fontId="16" fillId="0" borderId="0" xfId="53" applyNumberFormat="1" applyFont="1" applyBorder="1" applyAlignment="1">
      <alignment horizontal="center"/>
      <protection/>
    </xf>
    <xf numFmtId="4" fontId="15" fillId="0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6" fillId="32" borderId="10" xfId="0" applyNumberFormat="1" applyFont="1" applyFill="1" applyBorder="1" applyAlignment="1">
      <alignment horizontal="center"/>
    </xf>
    <xf numFmtId="4" fontId="16" fillId="32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31" fillId="0" borderId="0" xfId="0" applyNumberFormat="1" applyFont="1" applyAlignment="1">
      <alignment/>
    </xf>
    <xf numFmtId="4" fontId="17" fillId="32" borderId="10" xfId="52" applyNumberFormat="1" applyFont="1" applyFill="1" applyBorder="1" applyAlignment="1">
      <alignment horizontal="center" vertical="center" wrapText="1"/>
      <protection/>
    </xf>
    <xf numFmtId="4" fontId="17" fillId="32" borderId="15" xfId="0" applyNumberFormat="1" applyFont="1" applyFill="1" applyBorder="1" applyAlignment="1">
      <alignment horizontal="center"/>
    </xf>
    <xf numFmtId="4" fontId="17" fillId="32" borderId="31" xfId="0" applyNumberFormat="1" applyFont="1" applyFill="1" applyBorder="1" applyAlignment="1">
      <alignment horizontal="center"/>
    </xf>
    <xf numFmtId="4" fontId="17" fillId="32" borderId="16" xfId="0" applyNumberFormat="1" applyFont="1" applyFill="1" applyBorder="1" applyAlignment="1">
      <alignment horizontal="center"/>
    </xf>
    <xf numFmtId="4" fontId="19" fillId="32" borderId="25" xfId="0" applyNumberFormat="1" applyFont="1" applyFill="1" applyBorder="1" applyAlignment="1">
      <alignment horizontal="center"/>
    </xf>
    <xf numFmtId="4" fontId="19" fillId="32" borderId="32" xfId="0" applyNumberFormat="1" applyFont="1" applyFill="1" applyBorder="1" applyAlignment="1">
      <alignment horizontal="center"/>
    </xf>
    <xf numFmtId="4" fontId="19" fillId="32" borderId="22" xfId="52" applyNumberFormat="1" applyFont="1" applyFill="1" applyBorder="1" applyAlignment="1">
      <alignment horizontal="left"/>
      <protection/>
    </xf>
    <xf numFmtId="4" fontId="19" fillId="32" borderId="33" xfId="52" applyNumberFormat="1" applyFont="1" applyFill="1" applyBorder="1" applyAlignment="1">
      <alignment horizontal="left"/>
      <protection/>
    </xf>
    <xf numFmtId="4" fontId="19" fillId="32" borderId="34" xfId="52" applyNumberFormat="1" applyFont="1" applyFill="1" applyBorder="1" applyAlignment="1">
      <alignment horizontal="center"/>
      <protection/>
    </xf>
    <xf numFmtId="4" fontId="19" fillId="32" borderId="0" xfId="52" applyNumberFormat="1" applyFont="1" applyFill="1" applyBorder="1" applyAlignment="1">
      <alignment horizontal="left"/>
      <protection/>
    </xf>
    <xf numFmtId="4" fontId="19" fillId="32" borderId="18" xfId="52" applyNumberFormat="1" applyFont="1" applyFill="1" applyBorder="1" applyAlignment="1">
      <alignment horizontal="left"/>
      <protection/>
    </xf>
    <xf numFmtId="4" fontId="19" fillId="32" borderId="29" xfId="52" applyNumberFormat="1" applyFont="1" applyFill="1" applyBorder="1" applyAlignment="1">
      <alignment horizontal="center"/>
      <protection/>
    </xf>
    <xf numFmtId="4" fontId="20" fillId="32" borderId="23" xfId="0" applyNumberFormat="1" applyFont="1" applyFill="1" applyBorder="1" applyAlignment="1">
      <alignment/>
    </xf>
    <xf numFmtId="4" fontId="33" fillId="32" borderId="23" xfId="0" applyNumberFormat="1" applyFont="1" applyFill="1" applyBorder="1" applyAlignment="1">
      <alignment/>
    </xf>
    <xf numFmtId="4" fontId="33" fillId="32" borderId="32" xfId="0" applyNumberFormat="1" applyFont="1" applyFill="1" applyBorder="1" applyAlignment="1">
      <alignment horizontal="center"/>
    </xf>
    <xf numFmtId="4" fontId="31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2" fillId="33" borderId="0" xfId="0" applyFont="1" applyFill="1" applyAlignment="1">
      <alignment/>
    </xf>
    <xf numFmtId="2" fontId="15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3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/>
      <protection/>
    </xf>
    <xf numFmtId="4" fontId="2" fillId="32" borderId="10" xfId="52" applyNumberFormat="1" applyFont="1" applyFill="1" applyBorder="1" applyAlignment="1">
      <alignment horizontal="center" vertical="center" wrapText="1"/>
      <protection/>
    </xf>
    <xf numFmtId="4" fontId="2" fillId="32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4" fillId="32" borderId="35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0" fontId="2" fillId="32" borderId="36" xfId="0" applyFont="1" applyFill="1" applyBorder="1" applyAlignment="1">
      <alignment horizontal="center"/>
    </xf>
    <xf numFmtId="2" fontId="2" fillId="32" borderId="36" xfId="0" applyNumberFormat="1" applyFont="1" applyFill="1" applyBorder="1" applyAlignment="1">
      <alignment horizontal="center"/>
    </xf>
    <xf numFmtId="2" fontId="2" fillId="32" borderId="36" xfId="0" applyNumberFormat="1" applyFont="1" applyFill="1" applyBorder="1" applyAlignment="1">
      <alignment/>
    </xf>
    <xf numFmtId="0" fontId="2" fillId="32" borderId="36" xfId="0" applyFont="1" applyFill="1" applyBorder="1" applyAlignment="1">
      <alignment/>
    </xf>
    <xf numFmtId="4" fontId="2" fillId="32" borderId="37" xfId="0" applyNumberFormat="1" applyFont="1" applyFill="1" applyBorder="1" applyAlignment="1">
      <alignment horizontal="center"/>
    </xf>
    <xf numFmtId="0" fontId="6" fillId="32" borderId="12" xfId="52" applyFont="1" applyFill="1" applyBorder="1" applyAlignment="1">
      <alignment horizontal="left"/>
      <protection/>
    </xf>
    <xf numFmtId="0" fontId="6" fillId="32" borderId="24" xfId="52" applyFont="1" applyFill="1" applyBorder="1" applyAlignment="1">
      <alignment horizontal="left"/>
      <protection/>
    </xf>
    <xf numFmtId="0" fontId="14" fillId="32" borderId="29" xfId="0" applyFont="1" applyFill="1" applyBorder="1" applyAlignment="1">
      <alignment/>
    </xf>
    <xf numFmtId="2" fontId="6" fillId="32" borderId="23" xfId="0" applyNumberFormat="1" applyFont="1" applyFill="1" applyBorder="1" applyAlignment="1">
      <alignment horizontal="center"/>
    </xf>
    <xf numFmtId="4" fontId="6" fillId="32" borderId="38" xfId="0" applyNumberFormat="1" applyFont="1" applyFill="1" applyBorder="1" applyAlignment="1">
      <alignment horizontal="center"/>
    </xf>
    <xf numFmtId="0" fontId="6" fillId="32" borderId="29" xfId="52" applyFont="1" applyFill="1" applyBorder="1" applyAlignment="1">
      <alignment/>
      <protection/>
    </xf>
    <xf numFmtId="0" fontId="6" fillId="32" borderId="11" xfId="52" applyFont="1" applyFill="1" applyBorder="1" applyAlignment="1">
      <alignment/>
      <protection/>
    </xf>
    <xf numFmtId="4" fontId="25" fillId="32" borderId="39" xfId="52" applyNumberFormat="1" applyFont="1" applyFill="1" applyBorder="1" applyAlignment="1">
      <alignment horizontal="center" vertical="center" wrapText="1"/>
      <protection/>
    </xf>
    <xf numFmtId="4" fontId="25" fillId="32" borderId="40" xfId="52" applyNumberFormat="1" applyFont="1" applyFill="1" applyBorder="1" applyAlignment="1">
      <alignment horizontal="center" vertical="center" wrapText="1"/>
      <protection/>
    </xf>
    <xf numFmtId="4" fontId="55" fillId="32" borderId="40" xfId="52" applyNumberFormat="1" applyFont="1" applyFill="1" applyBorder="1" applyAlignment="1">
      <alignment horizontal="center" vertical="center" wrapText="1"/>
      <protection/>
    </xf>
    <xf numFmtId="0" fontId="25" fillId="32" borderId="21" xfId="0" applyFont="1" applyFill="1" applyBorder="1" applyAlignment="1">
      <alignment horizontal="center" wrapText="1"/>
    </xf>
    <xf numFmtId="0" fontId="56" fillId="32" borderId="36" xfId="0" applyFont="1" applyFill="1" applyBorder="1" applyAlignment="1">
      <alignment/>
    </xf>
    <xf numFmtId="0" fontId="25" fillId="32" borderId="10" xfId="0" applyFont="1" applyFill="1" applyBorder="1" applyAlignment="1">
      <alignment horizontal="center" wrapText="1"/>
    </xf>
    <xf numFmtId="4" fontId="14" fillId="32" borderId="10" xfId="0" applyNumberFormat="1" applyFont="1" applyFill="1" applyBorder="1" applyAlignment="1">
      <alignment horizontal="center" wrapText="1"/>
    </xf>
    <xf numFmtId="0" fontId="14" fillId="32" borderId="36" xfId="0" applyFont="1" applyFill="1" applyBorder="1" applyAlignment="1">
      <alignment/>
    </xf>
    <xf numFmtId="0" fontId="14" fillId="32" borderId="10" xfId="0" applyFont="1" applyFill="1" applyBorder="1" applyAlignment="1">
      <alignment horizontal="center" wrapText="1"/>
    </xf>
    <xf numFmtId="0" fontId="25" fillId="32" borderId="2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25" fillId="32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4" fontId="57" fillId="0" borderId="10" xfId="0" applyNumberFormat="1" applyFont="1" applyBorder="1" applyAlignment="1">
      <alignment/>
    </xf>
    <xf numFmtId="4" fontId="58" fillId="0" borderId="10" xfId="52" applyNumberFormat="1" applyFont="1" applyBorder="1" applyAlignment="1">
      <alignment horizontal="center"/>
      <protection/>
    </xf>
    <xf numFmtId="0" fontId="57" fillId="0" borderId="10" xfId="0" applyFont="1" applyFill="1" applyBorder="1" applyAlignment="1">
      <alignment horizontal="center"/>
    </xf>
    <xf numFmtId="4" fontId="57" fillId="0" borderId="10" xfId="0" applyNumberFormat="1" applyFont="1" applyBorder="1" applyAlignment="1">
      <alignment horizontal="center"/>
    </xf>
    <xf numFmtId="4" fontId="58" fillId="32" borderId="10" xfId="52" applyNumberFormat="1" applyFont="1" applyFill="1" applyBorder="1" applyAlignment="1">
      <alignment horizontal="center"/>
      <protection/>
    </xf>
    <xf numFmtId="0" fontId="57" fillId="0" borderId="10" xfId="0" applyFont="1" applyBorder="1" applyAlignment="1">
      <alignment wrapText="1"/>
    </xf>
    <xf numFmtId="0" fontId="59" fillId="0" borderId="10" xfId="52" applyFont="1" applyBorder="1" applyAlignment="1">
      <alignment horizontal="left" wrapText="1"/>
      <protection/>
    </xf>
    <xf numFmtId="0" fontId="58" fillId="0" borderId="10" xfId="52" applyFont="1" applyBorder="1" applyAlignment="1">
      <alignment horizontal="center"/>
      <protection/>
    </xf>
    <xf numFmtId="0" fontId="60" fillId="0" borderId="10" xfId="0" applyFont="1" applyBorder="1" applyAlignment="1">
      <alignment/>
    </xf>
    <xf numFmtId="4" fontId="61" fillId="0" borderId="29" xfId="52" applyNumberFormat="1" applyFont="1" applyBorder="1" applyAlignment="1">
      <alignment horizontal="center" vertical="top" wrapText="1"/>
      <protection/>
    </xf>
    <xf numFmtId="0" fontId="61" fillId="0" borderId="29" xfId="52" applyFont="1" applyBorder="1" applyAlignment="1">
      <alignment horizontal="center" vertical="top" wrapText="1"/>
      <protection/>
    </xf>
    <xf numFmtId="2" fontId="46" fillId="32" borderId="10" xfId="0" applyNumberFormat="1" applyFont="1" applyFill="1" applyBorder="1" applyAlignment="1">
      <alignment horizontal="left" vertical="top" wrapText="1"/>
    </xf>
    <xf numFmtId="4" fontId="61" fillId="0" borderId="10" xfId="52" applyNumberFormat="1" applyFont="1" applyBorder="1" applyAlignment="1">
      <alignment horizontal="center" vertical="top" wrapText="1"/>
      <protection/>
    </xf>
    <xf numFmtId="0" fontId="61" fillId="0" borderId="10" xfId="52" applyFont="1" applyBorder="1" applyAlignment="1">
      <alignment horizontal="center" vertical="top" wrapText="1"/>
      <protection/>
    </xf>
    <xf numFmtId="0" fontId="25" fillId="32" borderId="10" xfId="0" applyFont="1" applyFill="1" applyBorder="1" applyAlignment="1">
      <alignment horizontal="center"/>
    </xf>
    <xf numFmtId="0" fontId="14" fillId="32" borderId="41" xfId="0" applyFont="1" applyFill="1" applyBorder="1" applyAlignment="1">
      <alignment/>
    </xf>
    <xf numFmtId="0" fontId="25" fillId="32" borderId="21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 vertical="center"/>
    </xf>
    <xf numFmtId="4" fontId="25" fillId="32" borderId="10" xfId="0" applyNumberFormat="1" applyFon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horizontal="center" vertical="center"/>
    </xf>
    <xf numFmtId="0" fontId="38" fillId="32" borderId="30" xfId="52" applyFont="1" applyFill="1" applyBorder="1" applyAlignment="1">
      <alignment horizontal="center" vertical="center" wrapText="1"/>
      <protection/>
    </xf>
    <xf numFmtId="0" fontId="25" fillId="32" borderId="21" xfId="0" applyFont="1" applyFill="1" applyBorder="1" applyAlignment="1">
      <alignment/>
    </xf>
    <xf numFmtId="0" fontId="14" fillId="32" borderId="21" xfId="0" applyFont="1" applyFill="1" applyBorder="1" applyAlignment="1">
      <alignment/>
    </xf>
    <xf numFmtId="0" fontId="14" fillId="32" borderId="21" xfId="0" applyFont="1" applyFill="1" applyBorder="1" applyAlignment="1">
      <alignment horizontal="center" wrapText="1"/>
    </xf>
    <xf numFmtId="0" fontId="25" fillId="7" borderId="34" xfId="0" applyFont="1" applyFill="1" applyBorder="1" applyAlignment="1">
      <alignment horizontal="left" wrapText="1"/>
    </xf>
    <xf numFmtId="0" fontId="25" fillId="7" borderId="29" xfId="0" applyFont="1" applyFill="1" applyBorder="1" applyAlignment="1">
      <alignment horizontal="left" wrapText="1"/>
    </xf>
    <xf numFmtId="0" fontId="62" fillId="7" borderId="10" xfId="0" applyFont="1" applyFill="1" applyBorder="1" applyAlignment="1">
      <alignment horizontal="center" vertical="center"/>
    </xf>
    <xf numFmtId="4" fontId="62" fillId="7" borderId="21" xfId="0" applyNumberFormat="1" applyFont="1" applyFill="1" applyBorder="1" applyAlignment="1">
      <alignment horizontal="center" vertical="center"/>
    </xf>
    <xf numFmtId="4" fontId="62" fillId="7" borderId="34" xfId="0" applyNumberFormat="1" applyFont="1" applyFill="1" applyBorder="1" applyAlignment="1">
      <alignment horizontal="center" vertical="center"/>
    </xf>
    <xf numFmtId="2" fontId="62" fillId="7" borderId="34" xfId="0" applyNumberFormat="1" applyFont="1" applyFill="1" applyBorder="1" applyAlignment="1">
      <alignment horizontal="center" vertical="center"/>
    </xf>
    <xf numFmtId="2" fontId="62" fillId="7" borderId="21" xfId="0" applyNumberFormat="1" applyFont="1" applyFill="1" applyBorder="1" applyAlignment="1">
      <alignment horizontal="center" vertical="center"/>
    </xf>
    <xf numFmtId="0" fontId="25" fillId="7" borderId="21" xfId="0" applyFont="1" applyFill="1" applyBorder="1" applyAlignment="1">
      <alignment horizontal="center" vertical="center"/>
    </xf>
    <xf numFmtId="4" fontId="25" fillId="7" borderId="21" xfId="0" applyNumberFormat="1" applyFont="1" applyFill="1" applyBorder="1" applyAlignment="1">
      <alignment horizontal="left" vertical="center"/>
    </xf>
    <xf numFmtId="4" fontId="25" fillId="7" borderId="21" xfId="0" applyNumberFormat="1" applyFont="1" applyFill="1" applyBorder="1" applyAlignment="1">
      <alignment horizontal="center" vertical="center"/>
    </xf>
    <xf numFmtId="2" fontId="25" fillId="7" borderId="10" xfId="0" applyNumberFormat="1" applyFont="1" applyFill="1" applyBorder="1" applyAlignment="1">
      <alignment horizontal="center"/>
    </xf>
    <xf numFmtId="0" fontId="62" fillId="7" borderId="36" xfId="0" applyFont="1" applyFill="1" applyBorder="1" applyAlignment="1">
      <alignment horizontal="center" vertical="center"/>
    </xf>
    <xf numFmtId="4" fontId="62" fillId="7" borderId="36" xfId="0" applyNumberFormat="1" applyFont="1" applyFill="1" applyBorder="1" applyAlignment="1">
      <alignment horizontal="center" vertical="center"/>
    </xf>
    <xf numFmtId="4" fontId="62" fillId="7" borderId="42" xfId="0" applyNumberFormat="1" applyFont="1" applyFill="1" applyBorder="1" applyAlignment="1">
      <alignment horizontal="center"/>
    </xf>
    <xf numFmtId="2" fontId="62" fillId="7" borderId="42" xfId="0" applyNumberFormat="1" applyFont="1" applyFill="1" applyBorder="1" applyAlignment="1">
      <alignment horizontal="center"/>
    </xf>
    <xf numFmtId="4" fontId="25" fillId="34" borderId="34" xfId="0" applyNumberFormat="1" applyFont="1" applyFill="1" applyBorder="1" applyAlignment="1">
      <alignment horizontal="center"/>
    </xf>
    <xf numFmtId="2" fontId="25" fillId="35" borderId="21" xfId="0" applyNumberFormat="1" applyFont="1" applyFill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/>
    </xf>
    <xf numFmtId="0" fontId="25" fillId="36" borderId="10" xfId="0" applyFont="1" applyFill="1" applyBorder="1" applyAlignment="1">
      <alignment horizontal="left" wrapText="1"/>
    </xf>
    <xf numFmtId="2" fontId="62" fillId="7" borderId="10" xfId="0" applyNumberFormat="1" applyFont="1" applyFill="1" applyBorder="1" applyAlignment="1">
      <alignment horizontal="center"/>
    </xf>
    <xf numFmtId="4" fontId="62" fillId="7" borderId="29" xfId="0" applyNumberFormat="1" applyFont="1" applyFill="1" applyBorder="1" applyAlignment="1">
      <alignment horizontal="center"/>
    </xf>
    <xf numFmtId="4" fontId="25" fillId="34" borderId="21" xfId="0" applyNumberFormat="1" applyFont="1" applyFill="1" applyBorder="1" applyAlignment="1">
      <alignment horizontal="center"/>
    </xf>
    <xf numFmtId="2" fontId="25" fillId="8" borderId="21" xfId="0" applyNumberFormat="1" applyFont="1" applyFill="1" applyBorder="1" applyAlignment="1">
      <alignment horizontal="center"/>
    </xf>
    <xf numFmtId="2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7" fillId="33" borderId="18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4" fontId="62" fillId="36" borderId="10" xfId="0" applyNumberFormat="1" applyFont="1" applyFill="1" applyBorder="1" applyAlignment="1">
      <alignment horizontal="center"/>
    </xf>
    <xf numFmtId="0" fontId="62" fillId="37" borderId="10" xfId="0" applyFont="1" applyFill="1" applyBorder="1" applyAlignment="1">
      <alignment horizontal="center" vertical="center"/>
    </xf>
    <xf numFmtId="4" fontId="62" fillId="37" borderId="10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4" fontId="25" fillId="37" borderId="10" xfId="0" applyNumberFormat="1" applyFont="1" applyFill="1" applyBorder="1" applyAlignment="1">
      <alignment horizontal="center" vertical="center"/>
    </xf>
    <xf numFmtId="4" fontId="62" fillId="37" borderId="10" xfId="0" applyNumberFormat="1" applyFont="1" applyFill="1" applyBorder="1" applyAlignment="1">
      <alignment horizontal="center"/>
    </xf>
    <xf numFmtId="0" fontId="62" fillId="37" borderId="19" xfId="0" applyFont="1" applyFill="1" applyBorder="1" applyAlignment="1">
      <alignment horizontal="center" vertical="center"/>
    </xf>
    <xf numFmtId="4" fontId="25" fillId="37" borderId="19" xfId="0" applyNumberFormat="1" applyFont="1" applyFill="1" applyBorder="1" applyAlignment="1">
      <alignment horizontal="center" vertical="center"/>
    </xf>
    <xf numFmtId="4" fontId="62" fillId="37" borderId="19" xfId="0" applyNumberFormat="1" applyFont="1" applyFill="1" applyBorder="1" applyAlignment="1">
      <alignment horizontal="center"/>
    </xf>
    <xf numFmtId="4" fontId="25" fillId="38" borderId="21" xfId="0" applyNumberFormat="1" applyFont="1" applyFill="1" applyBorder="1" applyAlignment="1">
      <alignment horizontal="center"/>
    </xf>
    <xf numFmtId="0" fontId="25" fillId="37" borderId="21" xfId="0" applyFont="1" applyFill="1" applyBorder="1" applyAlignment="1">
      <alignment wrapText="1"/>
    </xf>
    <xf numFmtId="0" fontId="25" fillId="37" borderId="10" xfId="0" applyFont="1" applyFill="1" applyBorder="1" applyAlignment="1">
      <alignment wrapText="1"/>
    </xf>
    <xf numFmtId="0" fontId="62" fillId="36" borderId="10" xfId="0" applyFont="1" applyFill="1" applyBorder="1" applyAlignment="1">
      <alignment horizontal="center"/>
    </xf>
    <xf numFmtId="4" fontId="62" fillId="36" borderId="10" xfId="0" applyNumberFormat="1" applyFont="1" applyFill="1" applyBorder="1" applyAlignment="1">
      <alignment/>
    </xf>
    <xf numFmtId="0" fontId="62" fillId="36" borderId="36" xfId="0" applyFont="1" applyFill="1" applyBorder="1" applyAlignment="1">
      <alignment horizontal="center"/>
    </xf>
    <xf numFmtId="4" fontId="62" fillId="36" borderId="36" xfId="0" applyNumberFormat="1" applyFont="1" applyFill="1" applyBorder="1" applyAlignment="1">
      <alignment horizontal="center"/>
    </xf>
    <xf numFmtId="4" fontId="62" fillId="36" borderId="36" xfId="0" applyNumberFormat="1" applyFont="1" applyFill="1" applyBorder="1" applyAlignment="1">
      <alignment/>
    </xf>
    <xf numFmtId="0" fontId="25" fillId="36" borderId="21" xfId="0" applyFont="1" applyFill="1" applyBorder="1" applyAlignment="1">
      <alignment horizontal="left" wrapText="1"/>
    </xf>
    <xf numFmtId="4" fontId="14" fillId="34" borderId="21" xfId="0" applyNumberFormat="1" applyFont="1" applyFill="1" applyBorder="1" applyAlignment="1">
      <alignment horizontal="center" wrapText="1"/>
    </xf>
    <xf numFmtId="0" fontId="25" fillId="38" borderId="21" xfId="0" applyFont="1" applyFill="1" applyBorder="1" applyAlignment="1">
      <alignment horizontal="left"/>
    </xf>
    <xf numFmtId="0" fontId="25" fillId="38" borderId="10" xfId="0" applyFont="1" applyFill="1" applyBorder="1" applyAlignment="1">
      <alignment horizontal="left" wrapText="1"/>
    </xf>
    <xf numFmtId="0" fontId="25" fillId="38" borderId="10" xfId="0" applyFont="1" applyFill="1" applyBorder="1" applyAlignment="1">
      <alignment horizontal="left"/>
    </xf>
    <xf numFmtId="2" fontId="30" fillId="34" borderId="10" xfId="0" applyNumberFormat="1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2" fontId="23" fillId="33" borderId="0" xfId="0" applyNumberFormat="1" applyFont="1" applyFill="1" applyAlignment="1">
      <alignment/>
    </xf>
    <xf numFmtId="2" fontId="25" fillId="39" borderId="10" xfId="0" applyNumberFormat="1" applyFont="1" applyFill="1" applyBorder="1" applyAlignment="1">
      <alignment horizontal="center"/>
    </xf>
    <xf numFmtId="4" fontId="25" fillId="39" borderId="10" xfId="0" applyNumberFormat="1" applyFont="1" applyFill="1" applyBorder="1" applyAlignment="1">
      <alignment horizontal="center"/>
    </xf>
    <xf numFmtId="0" fontId="25" fillId="39" borderId="10" xfId="0" applyFont="1" applyFill="1" applyBorder="1" applyAlignment="1">
      <alignment horizontal="center"/>
    </xf>
    <xf numFmtId="4" fontId="25" fillId="39" borderId="10" xfId="0" applyNumberFormat="1" applyFont="1" applyFill="1" applyBorder="1" applyAlignment="1">
      <alignment horizontal="left"/>
    </xf>
    <xf numFmtId="4" fontId="25" fillId="39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25" fillId="39" borderId="10" xfId="0" applyFont="1" applyFill="1" applyBorder="1" applyAlignment="1">
      <alignment wrapText="1"/>
    </xf>
    <xf numFmtId="4" fontId="62" fillId="39" borderId="10" xfId="0" applyNumberFormat="1" applyFont="1" applyFill="1" applyBorder="1" applyAlignment="1">
      <alignment horizontal="center"/>
    </xf>
    <xf numFmtId="4" fontId="30" fillId="34" borderId="10" xfId="0" applyNumberFormat="1" applyFont="1" applyFill="1" applyBorder="1" applyAlignment="1">
      <alignment horizontal="center"/>
    </xf>
    <xf numFmtId="0" fontId="30" fillId="34" borderId="11" xfId="0" applyFont="1" applyFill="1" applyBorder="1" applyAlignment="1">
      <alignment wrapText="1"/>
    </xf>
    <xf numFmtId="0" fontId="30" fillId="34" borderId="20" xfId="0" applyFont="1" applyFill="1" applyBorder="1" applyAlignment="1">
      <alignment wrapText="1"/>
    </xf>
    <xf numFmtId="2" fontId="83" fillId="39" borderId="33" xfId="0" applyNumberFormat="1" applyFont="1" applyFill="1" applyBorder="1" applyAlignment="1" applyProtection="1">
      <alignment horizontal="center"/>
      <protection locked="0"/>
    </xf>
    <xf numFmtId="0" fontId="62" fillId="38" borderId="10" xfId="0" applyFont="1" applyFill="1" applyBorder="1" applyAlignment="1">
      <alignment horizontal="center"/>
    </xf>
    <xf numFmtId="4" fontId="62" fillId="38" borderId="10" xfId="0" applyNumberFormat="1" applyFont="1" applyFill="1" applyBorder="1" applyAlignment="1">
      <alignment horizontal="center"/>
    </xf>
    <xf numFmtId="2" fontId="62" fillId="38" borderId="10" xfId="0" applyNumberFormat="1" applyFont="1" applyFill="1" applyBorder="1" applyAlignment="1">
      <alignment horizontal="center"/>
    </xf>
    <xf numFmtId="0" fontId="25" fillId="38" borderId="21" xfId="0" applyFont="1" applyFill="1" applyBorder="1" applyAlignment="1">
      <alignment horizontal="center"/>
    </xf>
    <xf numFmtId="4" fontId="25" fillId="38" borderId="21" xfId="0" applyNumberFormat="1" applyFont="1" applyFill="1" applyBorder="1" applyAlignment="1">
      <alignment horizontal="left" vertical="center"/>
    </xf>
    <xf numFmtId="2" fontId="25" fillId="38" borderId="10" xfId="0" applyNumberFormat="1" applyFont="1" applyFill="1" applyBorder="1" applyAlignment="1">
      <alignment horizontal="center"/>
    </xf>
    <xf numFmtId="4" fontId="19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 vertical="center"/>
    </xf>
    <xf numFmtId="4" fontId="19" fillId="38" borderId="43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19" fillId="38" borderId="12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/>
    </xf>
    <xf numFmtId="0" fontId="7" fillId="0" borderId="21" xfId="0" applyFont="1" applyFill="1" applyBorder="1" applyAlignment="1">
      <alignment horizontal="left" wrapText="1"/>
    </xf>
    <xf numFmtId="4" fontId="2" fillId="0" borderId="21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 vertical="justify"/>
    </xf>
    <xf numFmtId="0" fontId="7" fillId="0" borderId="4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/>
    </xf>
    <xf numFmtId="3" fontId="25" fillId="32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/>
    </xf>
    <xf numFmtId="0" fontId="25" fillId="33" borderId="21" xfId="0" applyNumberFormat="1" applyFont="1" applyFill="1" applyBorder="1" applyAlignment="1">
      <alignment horizontal="center"/>
    </xf>
    <xf numFmtId="0" fontId="25" fillId="33" borderId="19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 vertical="center"/>
    </xf>
    <xf numFmtId="0" fontId="25" fillId="32" borderId="21" xfId="0" applyNumberFormat="1" applyFont="1" applyFill="1" applyBorder="1" applyAlignment="1">
      <alignment horizontal="center" vertical="center"/>
    </xf>
    <xf numFmtId="0" fontId="25" fillId="32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0" fillId="0" borderId="34" xfId="0" applyFill="1" applyBorder="1" applyAlignment="1">
      <alignment/>
    </xf>
    <xf numFmtId="0" fontId="7" fillId="0" borderId="45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 applyProtection="1">
      <alignment horizontal="center"/>
      <protection locked="0"/>
    </xf>
    <xf numFmtId="0" fontId="31" fillId="0" borderId="12" xfId="0" applyFont="1" applyBorder="1" applyAlignment="1">
      <alignment horizontal="center"/>
    </xf>
    <xf numFmtId="0" fontId="6" fillId="32" borderId="49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6" fillId="32" borderId="50" xfId="52" applyFont="1" applyFill="1" applyBorder="1" applyAlignment="1">
      <alignment horizontal="left"/>
      <protection/>
    </xf>
    <xf numFmtId="0" fontId="6" fillId="32" borderId="51" xfId="52" applyFont="1" applyFill="1" applyBorder="1" applyAlignment="1">
      <alignment horizontal="left"/>
      <protection/>
    </xf>
    <xf numFmtId="0" fontId="5" fillId="32" borderId="52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wrapText="1"/>
    </xf>
    <xf numFmtId="0" fontId="6" fillId="32" borderId="53" xfId="52" applyFont="1" applyFill="1" applyBorder="1" applyAlignment="1">
      <alignment horizontal="left"/>
      <protection/>
    </xf>
    <xf numFmtId="0" fontId="0" fillId="32" borderId="53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15" fillId="32" borderId="33" xfId="53" applyFont="1" applyFill="1" applyBorder="1" applyAlignment="1">
      <alignment horizontal="center" vertical="center" wrapText="1"/>
      <protection/>
    </xf>
    <xf numFmtId="0" fontId="15" fillId="32" borderId="35" xfId="53" applyFont="1" applyFill="1" applyBorder="1" applyAlignment="1">
      <alignment horizontal="center" vertical="center" wrapText="1"/>
      <protection/>
    </xf>
    <xf numFmtId="0" fontId="15" fillId="32" borderId="15" xfId="53" applyFont="1" applyFill="1" applyBorder="1" applyAlignment="1">
      <alignment horizontal="center" vertical="center" wrapText="1"/>
      <protection/>
    </xf>
    <xf numFmtId="0" fontId="15" fillId="32" borderId="19" xfId="5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31" fillId="32" borderId="54" xfId="0" applyFont="1" applyFill="1" applyBorder="1" applyAlignment="1">
      <alignment horizontal="center"/>
    </xf>
    <xf numFmtId="0" fontId="31" fillId="32" borderId="33" xfId="0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/>
    </xf>
    <xf numFmtId="2" fontId="2" fillId="32" borderId="21" xfId="0" applyNumberFormat="1" applyFont="1" applyFill="1" applyBorder="1" applyAlignment="1">
      <alignment/>
    </xf>
    <xf numFmtId="0" fontId="14" fillId="32" borderId="19" xfId="0" applyFont="1" applyFill="1" applyBorder="1" applyAlignment="1">
      <alignment/>
    </xf>
    <xf numFmtId="0" fontId="0" fillId="32" borderId="21" xfId="0" applyFill="1" applyBorder="1" applyAlignment="1">
      <alignment/>
    </xf>
    <xf numFmtId="0" fontId="7" fillId="32" borderId="19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 horizontal="left" vertical="center"/>
    </xf>
    <xf numFmtId="2" fontId="12" fillId="32" borderId="19" xfId="0" applyNumberFormat="1" applyFont="1" applyFill="1" applyBorder="1" applyAlignment="1">
      <alignment horizontal="center" vertical="center"/>
    </xf>
    <xf numFmtId="2" fontId="12" fillId="32" borderId="2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9" fontId="2" fillId="32" borderId="19" xfId="0" applyNumberFormat="1" applyFont="1" applyFill="1" applyBorder="1" applyAlignment="1">
      <alignment/>
    </xf>
    <xf numFmtId="9" fontId="2" fillId="32" borderId="21" xfId="0" applyNumberFormat="1" applyFont="1" applyFill="1" applyBorder="1" applyAlignment="1">
      <alignment/>
    </xf>
    <xf numFmtId="0" fontId="31" fillId="32" borderId="20" xfId="0" applyFont="1" applyFill="1" applyBorder="1" applyAlignment="1">
      <alignment horizontal="center" vertical="center"/>
    </xf>
    <xf numFmtId="0" fontId="31" fillId="32" borderId="3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/>
    </xf>
    <xf numFmtId="0" fontId="2" fillId="32" borderId="55" xfId="52" applyFont="1" applyFill="1" applyBorder="1" applyAlignment="1">
      <alignment horizontal="center" vertical="center" wrapText="1"/>
      <protection/>
    </xf>
    <xf numFmtId="0" fontId="2" fillId="32" borderId="56" xfId="52" applyFont="1" applyFill="1" applyBorder="1" applyAlignment="1">
      <alignment horizontal="center" vertical="center" wrapText="1"/>
      <protection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/>
    </xf>
    <xf numFmtId="0" fontId="25" fillId="32" borderId="35" xfId="0" applyFont="1" applyFill="1" applyBorder="1" applyAlignment="1">
      <alignment/>
    </xf>
    <xf numFmtId="0" fontId="25" fillId="32" borderId="24" xfId="0" applyFont="1" applyFill="1" applyBorder="1" applyAlignment="1">
      <alignment/>
    </xf>
    <xf numFmtId="4" fontId="15" fillId="32" borderId="46" xfId="53" applyNumberFormat="1" applyFont="1" applyFill="1" applyBorder="1" applyAlignment="1">
      <alignment horizontal="center" vertical="center" wrapText="1"/>
      <protection/>
    </xf>
    <xf numFmtId="4" fontId="15" fillId="32" borderId="58" xfId="53" applyNumberFormat="1" applyFont="1" applyFill="1" applyBorder="1" applyAlignment="1">
      <alignment horizontal="center" vertical="center" wrapText="1"/>
      <protection/>
    </xf>
    <xf numFmtId="0" fontId="62" fillId="7" borderId="59" xfId="0" applyFont="1" applyFill="1" applyBorder="1" applyAlignment="1">
      <alignment horizontal="center"/>
    </xf>
    <xf numFmtId="0" fontId="62" fillId="7" borderId="20" xfId="0" applyFont="1" applyFill="1" applyBorder="1" applyAlignment="1">
      <alignment horizontal="center"/>
    </xf>
    <xf numFmtId="0" fontId="65" fillId="7" borderId="60" xfId="0" applyFont="1" applyFill="1" applyBorder="1" applyAlignment="1">
      <alignment horizontal="center"/>
    </xf>
    <xf numFmtId="0" fontId="65" fillId="7" borderId="51" xfId="0" applyFont="1" applyFill="1" applyBorder="1" applyAlignment="1">
      <alignment horizontal="center"/>
    </xf>
    <xf numFmtId="0" fontId="65" fillId="39" borderId="29" xfId="0" applyFont="1" applyFill="1" applyBorder="1" applyAlignment="1">
      <alignment horizontal="center"/>
    </xf>
    <xf numFmtId="0" fontId="65" fillId="39" borderId="2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66" fillId="38" borderId="60" xfId="0" applyFont="1" applyFill="1" applyBorder="1" applyAlignment="1">
      <alignment horizontal="center"/>
    </xf>
    <xf numFmtId="0" fontId="66" fillId="38" borderId="51" xfId="0" applyFont="1" applyFill="1" applyBorder="1" applyAlignment="1">
      <alignment horizontal="center"/>
    </xf>
    <xf numFmtId="0" fontId="64" fillId="32" borderId="40" xfId="52" applyFont="1" applyFill="1" applyBorder="1" applyAlignment="1">
      <alignment horizontal="center" vertical="center" wrapText="1"/>
      <protection/>
    </xf>
    <xf numFmtId="0" fontId="64" fillId="32" borderId="53" xfId="52" applyFont="1" applyFill="1" applyBorder="1" applyAlignment="1">
      <alignment horizontal="center" vertical="center" wrapText="1"/>
      <protection/>
    </xf>
    <xf numFmtId="0" fontId="64" fillId="32" borderId="61" xfId="52" applyFont="1" applyFill="1" applyBorder="1" applyAlignment="1">
      <alignment horizontal="center" vertical="center" wrapText="1"/>
      <protection/>
    </xf>
    <xf numFmtId="0" fontId="65" fillId="36" borderId="60" xfId="0" applyFont="1" applyFill="1" applyBorder="1" applyAlignment="1">
      <alignment horizontal="center"/>
    </xf>
    <xf numFmtId="0" fontId="65" fillId="36" borderId="51" xfId="0" applyFont="1" applyFill="1" applyBorder="1" applyAlignment="1">
      <alignment horizontal="center"/>
    </xf>
    <xf numFmtId="0" fontId="62" fillId="39" borderId="29" xfId="0" applyFont="1" applyFill="1" applyBorder="1" applyAlignment="1">
      <alignment horizontal="center"/>
    </xf>
    <xf numFmtId="0" fontId="62" fillId="39" borderId="20" xfId="0" applyFont="1" applyFill="1" applyBorder="1" applyAlignment="1">
      <alignment horizontal="center"/>
    </xf>
    <xf numFmtId="0" fontId="16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4" fontId="25" fillId="32" borderId="53" xfId="52" applyNumberFormat="1" applyFont="1" applyFill="1" applyBorder="1" applyAlignment="1">
      <alignment horizontal="center" vertical="center" wrapText="1"/>
      <protection/>
    </xf>
    <xf numFmtId="4" fontId="14" fillId="32" borderId="53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64" fillId="33" borderId="62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64" fillId="33" borderId="38" xfId="0" applyFont="1" applyFill="1" applyBorder="1" applyAlignment="1">
      <alignment horizontal="center"/>
    </xf>
    <xf numFmtId="0" fontId="64" fillId="33" borderId="40" xfId="52" applyFont="1" applyFill="1" applyBorder="1" applyAlignment="1">
      <alignment horizontal="center" vertical="center" wrapText="1"/>
      <protection/>
    </xf>
    <xf numFmtId="0" fontId="64" fillId="33" borderId="53" xfId="52" applyFont="1" applyFill="1" applyBorder="1" applyAlignment="1">
      <alignment horizontal="center" vertical="center" wrapText="1"/>
      <protection/>
    </xf>
    <xf numFmtId="0" fontId="64" fillId="33" borderId="61" xfId="52" applyFont="1" applyFill="1" applyBorder="1" applyAlignment="1">
      <alignment horizontal="center" vertical="center" wrapText="1"/>
      <protection/>
    </xf>
    <xf numFmtId="0" fontId="64" fillId="38" borderId="29" xfId="0" applyFont="1" applyFill="1" applyBorder="1" applyAlignment="1">
      <alignment horizontal="center"/>
    </xf>
    <xf numFmtId="0" fontId="64" fillId="38" borderId="20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/>
    </xf>
    <xf numFmtId="0" fontId="84" fillId="35" borderId="63" xfId="0" applyFont="1" applyFill="1" applyBorder="1" applyAlignment="1">
      <alignment horizontal="justify" vertical="center"/>
    </xf>
    <xf numFmtId="0" fontId="14" fillId="35" borderId="64" xfId="0" applyFont="1" applyFill="1" applyBorder="1" applyAlignment="1">
      <alignment horizontal="justify" vertical="center"/>
    </xf>
    <xf numFmtId="0" fontId="30" fillId="34" borderId="10" xfId="0" applyFont="1" applyFill="1" applyBorder="1" applyAlignment="1">
      <alignment horizontal="center" wrapText="1"/>
    </xf>
    <xf numFmtId="0" fontId="25" fillId="35" borderId="54" xfId="52" applyFont="1" applyFill="1" applyBorder="1" applyAlignment="1">
      <alignment horizontal="center" vertical="center" wrapText="1"/>
      <protection/>
    </xf>
    <xf numFmtId="0" fontId="25" fillId="35" borderId="60" xfId="52" applyFont="1" applyFill="1" applyBorder="1" applyAlignment="1">
      <alignment horizontal="center" vertical="center" wrapText="1"/>
      <protection/>
    </xf>
    <xf numFmtId="0" fontId="62" fillId="36" borderId="29" xfId="0" applyFont="1" applyFill="1" applyBorder="1" applyAlignment="1">
      <alignment horizontal="center"/>
    </xf>
    <xf numFmtId="0" fontId="62" fillId="36" borderId="20" xfId="0" applyFont="1" applyFill="1" applyBorder="1" applyAlignment="1">
      <alignment horizontal="center"/>
    </xf>
    <xf numFmtId="0" fontId="25" fillId="32" borderId="22" xfId="53" applyFont="1" applyFill="1" applyBorder="1" applyAlignment="1">
      <alignment horizontal="center" vertical="center" wrapText="1"/>
      <protection/>
    </xf>
    <xf numFmtId="0" fontId="25" fillId="32" borderId="50" xfId="53" applyFont="1" applyFill="1" applyBorder="1" applyAlignment="1">
      <alignment horizontal="center" vertical="center" wrapText="1"/>
      <protection/>
    </xf>
    <xf numFmtId="0" fontId="64" fillId="32" borderId="40" xfId="0" applyFont="1" applyFill="1" applyBorder="1" applyAlignment="1">
      <alignment horizontal="center"/>
    </xf>
    <xf numFmtId="0" fontId="64" fillId="32" borderId="53" xfId="0" applyFont="1" applyFill="1" applyBorder="1" applyAlignment="1">
      <alignment horizontal="center"/>
    </xf>
    <xf numFmtId="0" fontId="64" fillId="32" borderId="61" xfId="0" applyFont="1" applyFill="1" applyBorder="1" applyAlignment="1">
      <alignment horizontal="center"/>
    </xf>
    <xf numFmtId="0" fontId="62" fillId="37" borderId="29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center"/>
    </xf>
    <xf numFmtId="0" fontId="65" fillId="37" borderId="65" xfId="0" applyFont="1" applyFill="1" applyBorder="1" applyAlignment="1">
      <alignment horizontal="center"/>
    </xf>
    <xf numFmtId="0" fontId="65" fillId="37" borderId="5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center" wrapText="1"/>
    </xf>
    <xf numFmtId="0" fontId="84" fillId="35" borderId="66" xfId="0" applyFont="1" applyFill="1" applyBorder="1" applyAlignment="1">
      <alignment horizontal="center" vertical="center" wrapText="1"/>
    </xf>
    <xf numFmtId="0" fontId="84" fillId="35" borderId="67" xfId="0" applyFont="1" applyFill="1" applyBorder="1" applyAlignment="1">
      <alignment horizontal="center" vertical="center" wrapText="1"/>
    </xf>
    <xf numFmtId="4" fontId="25" fillId="32" borderId="66" xfId="53" applyNumberFormat="1" applyFont="1" applyFill="1" applyBorder="1" applyAlignment="1">
      <alignment horizontal="center" vertical="center" wrapText="1"/>
      <protection/>
    </xf>
    <xf numFmtId="4" fontId="25" fillId="32" borderId="67" xfId="53" applyNumberFormat="1" applyFont="1" applyFill="1" applyBorder="1" applyAlignment="1">
      <alignment horizontal="center" vertical="center" wrapText="1"/>
      <protection/>
    </xf>
    <xf numFmtId="4" fontId="25" fillId="34" borderId="66" xfId="53" applyNumberFormat="1" applyFont="1" applyFill="1" applyBorder="1" applyAlignment="1">
      <alignment horizontal="center" vertical="center" wrapText="1"/>
      <protection/>
    </xf>
    <xf numFmtId="4" fontId="25" fillId="34" borderId="67" xfId="53" applyNumberFormat="1" applyFont="1" applyFill="1" applyBorder="1" applyAlignment="1">
      <alignment horizontal="center" vertical="center" wrapText="1"/>
      <protection/>
    </xf>
    <xf numFmtId="0" fontId="25" fillId="32" borderId="66" xfId="53" applyFont="1" applyFill="1" applyBorder="1" applyAlignment="1">
      <alignment horizontal="center" vertical="center" wrapText="1"/>
      <protection/>
    </xf>
    <xf numFmtId="0" fontId="25" fillId="32" borderId="67" xfId="53" applyFont="1" applyFill="1" applyBorder="1" applyAlignment="1">
      <alignment horizontal="center" vertical="center" wrapText="1"/>
      <protection/>
    </xf>
    <xf numFmtId="0" fontId="64" fillId="32" borderId="40" xfId="0" applyFont="1" applyFill="1" applyBorder="1" applyAlignment="1">
      <alignment horizontal="center" wrapText="1"/>
    </xf>
    <xf numFmtId="0" fontId="64" fillId="32" borderId="53" xfId="0" applyFont="1" applyFill="1" applyBorder="1" applyAlignment="1">
      <alignment horizontal="center" wrapText="1"/>
    </xf>
    <xf numFmtId="0" fontId="64" fillId="32" borderId="61" xfId="0" applyFont="1" applyFill="1" applyBorder="1" applyAlignment="1">
      <alignment horizontal="center" wrapText="1"/>
    </xf>
    <xf numFmtId="0" fontId="62" fillId="38" borderId="59" xfId="0" applyFont="1" applyFill="1" applyBorder="1" applyAlignment="1">
      <alignment horizontal="center"/>
    </xf>
    <xf numFmtId="0" fontId="62" fillId="38" borderId="20" xfId="0" applyFont="1" applyFill="1" applyBorder="1" applyAlignment="1">
      <alignment horizontal="center"/>
    </xf>
    <xf numFmtId="0" fontId="56" fillId="38" borderId="59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  <xf numFmtId="0" fontId="56" fillId="38" borderId="20" xfId="0" applyFont="1" applyFill="1" applyBorder="1" applyAlignment="1">
      <alignment horizontal="left"/>
    </xf>
    <xf numFmtId="0" fontId="25" fillId="32" borderId="54" xfId="52" applyFont="1" applyFill="1" applyBorder="1" applyAlignment="1">
      <alignment horizontal="center" vertical="center" wrapText="1"/>
      <protection/>
    </xf>
    <xf numFmtId="0" fontId="25" fillId="32" borderId="60" xfId="52" applyFont="1" applyFill="1" applyBorder="1" applyAlignment="1">
      <alignment horizontal="center" vertical="center" wrapText="1"/>
      <protection/>
    </xf>
    <xf numFmtId="0" fontId="17" fillId="32" borderId="19" xfId="0" applyFont="1" applyFill="1" applyBorder="1" applyAlignment="1">
      <alignment wrapText="1"/>
    </xf>
    <xf numFmtId="0" fontId="0" fillId="32" borderId="21" xfId="0" applyFill="1" applyBorder="1" applyAlignment="1">
      <alignment wrapText="1"/>
    </xf>
    <xf numFmtId="4" fontId="17" fillId="32" borderId="55" xfId="52" applyNumberFormat="1" applyFont="1" applyFill="1" applyBorder="1" applyAlignment="1">
      <alignment horizontal="center" vertical="center" wrapText="1"/>
      <protection/>
    </xf>
    <xf numFmtId="4" fontId="17" fillId="32" borderId="56" xfId="52" applyNumberFormat="1" applyFont="1" applyFill="1" applyBorder="1" applyAlignment="1">
      <alignment horizontal="center" vertical="center" wrapText="1"/>
      <protection/>
    </xf>
    <xf numFmtId="4" fontId="31" fillId="32" borderId="56" xfId="0" applyNumberFormat="1" applyFont="1" applyFill="1" applyBorder="1" applyAlignment="1">
      <alignment horizontal="center" vertical="center" wrapText="1"/>
    </xf>
    <xf numFmtId="4" fontId="31" fillId="32" borderId="57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wrapText="1"/>
    </xf>
    <xf numFmtId="4" fontId="12" fillId="32" borderId="19" xfId="0" applyNumberFormat="1" applyFont="1" applyFill="1" applyBorder="1" applyAlignment="1">
      <alignment horizontal="center" wrapText="1"/>
    </xf>
    <xf numFmtId="4" fontId="0" fillId="32" borderId="21" xfId="0" applyNumberFormat="1" applyFill="1" applyBorder="1" applyAlignment="1">
      <alignment horizontal="center" wrapText="1"/>
    </xf>
    <xf numFmtId="4" fontId="31" fillId="0" borderId="0" xfId="0" applyNumberFormat="1" applyFont="1" applyAlignment="1">
      <alignment horizontal="center"/>
    </xf>
    <xf numFmtId="0" fontId="19" fillId="32" borderId="17" xfId="0" applyFont="1" applyFill="1" applyBorder="1" applyAlignment="1">
      <alignment horizontal="center" wrapText="1"/>
    </xf>
    <xf numFmtId="0" fontId="19" fillId="32" borderId="25" xfId="0" applyFont="1" applyFill="1" applyBorder="1" applyAlignment="1">
      <alignment horizontal="center" wrapText="1"/>
    </xf>
    <xf numFmtId="0" fontId="19" fillId="32" borderId="50" xfId="52" applyFont="1" applyFill="1" applyBorder="1" applyAlignment="1">
      <alignment horizontal="left"/>
      <protection/>
    </xf>
    <xf numFmtId="0" fontId="19" fillId="32" borderId="51" xfId="52" applyFont="1" applyFill="1" applyBorder="1" applyAlignment="1">
      <alignment horizontal="left"/>
      <protection/>
    </xf>
    <xf numFmtId="0" fontId="19" fillId="32" borderId="53" xfId="52" applyFont="1" applyFill="1" applyBorder="1" applyAlignment="1">
      <alignment horizontal="left"/>
      <protection/>
    </xf>
    <xf numFmtId="0" fontId="31" fillId="32" borderId="53" xfId="0" applyFont="1" applyFill="1" applyBorder="1" applyAlignment="1">
      <alignment horizontal="left"/>
    </xf>
    <xf numFmtId="0" fontId="31" fillId="32" borderId="52" xfId="0" applyFont="1" applyFill="1" applyBorder="1" applyAlignment="1">
      <alignment horizontal="left"/>
    </xf>
    <xf numFmtId="0" fontId="20" fillId="32" borderId="52" xfId="0" applyFont="1" applyFill="1" applyBorder="1" applyAlignment="1">
      <alignment horizontal="center" wrapText="1"/>
    </xf>
    <xf numFmtId="0" fontId="20" fillId="32" borderId="23" xfId="0" applyFont="1" applyFill="1" applyBorder="1" applyAlignment="1">
      <alignment horizontal="center" wrapText="1"/>
    </xf>
    <xf numFmtId="4" fontId="31" fillId="0" borderId="12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32" borderId="10" xfId="0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center" vertical="center"/>
    </xf>
    <xf numFmtId="4" fontId="15" fillId="32" borderId="31" xfId="53" applyNumberFormat="1" applyFont="1" applyFill="1" applyBorder="1" applyAlignment="1">
      <alignment horizontal="center" vertical="center" wrapText="1"/>
      <protection/>
    </xf>
    <xf numFmtId="4" fontId="15" fillId="32" borderId="42" xfId="53" applyNumberFormat="1" applyFont="1" applyFill="1" applyBorder="1" applyAlignment="1">
      <alignment horizontal="center" vertical="center" wrapText="1"/>
      <protection/>
    </xf>
    <xf numFmtId="4" fontId="15" fillId="32" borderId="15" xfId="53" applyNumberFormat="1" applyFont="1" applyFill="1" applyBorder="1" applyAlignment="1">
      <alignment horizontal="center" vertical="center" wrapText="1"/>
      <protection/>
    </xf>
    <xf numFmtId="4" fontId="15" fillId="32" borderId="19" xfId="53" applyNumberFormat="1" applyFont="1" applyFill="1" applyBorder="1" applyAlignment="1">
      <alignment horizontal="center" vertical="center" wrapText="1"/>
      <protection/>
    </xf>
    <xf numFmtId="0" fontId="15" fillId="32" borderId="19" xfId="0" applyFont="1" applyFill="1" applyBorder="1" applyAlignment="1">
      <alignment horizontal="left" wrapText="1"/>
    </xf>
    <xf numFmtId="0" fontId="0" fillId="32" borderId="21" xfId="0" applyFill="1" applyBorder="1" applyAlignment="1">
      <alignment horizontal="left" wrapText="1"/>
    </xf>
    <xf numFmtId="0" fontId="18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4" fontId="31" fillId="0" borderId="12" xfId="0" applyNumberFormat="1" applyFont="1" applyBorder="1" applyAlignment="1" applyProtection="1">
      <alignment horizontal="center"/>
      <protection locked="0"/>
    </xf>
    <xf numFmtId="4" fontId="15" fillId="0" borderId="10" xfId="0" applyNumberFormat="1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7" fillId="32" borderId="30" xfId="0" applyNumberFormat="1" applyFont="1" applyFill="1" applyBorder="1" applyAlignment="1">
      <alignment horizontal="center"/>
    </xf>
    <xf numFmtId="4" fontId="0" fillId="32" borderId="25" xfId="0" applyNumberForma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90"/>
  <sheetViews>
    <sheetView zoomScale="80" zoomScaleNormal="80" zoomScalePageLayoutView="0" workbookViewId="0" topLeftCell="A16">
      <selection activeCell="Q31" sqref="Q31"/>
    </sheetView>
  </sheetViews>
  <sheetFormatPr defaultColWidth="9.140625" defaultRowHeight="15"/>
  <cols>
    <col min="1" max="1" width="8.00390625" style="8" customWidth="1"/>
    <col min="2" max="2" width="5.57421875" style="3" customWidth="1"/>
    <col min="3" max="3" width="49.8515625" style="3" customWidth="1"/>
    <col min="4" max="4" width="13.28125" style="32" customWidth="1"/>
    <col min="5" max="5" width="23.28125" style="23" customWidth="1"/>
    <col min="6" max="6" width="9.8515625" style="3" customWidth="1"/>
    <col min="7" max="8" width="10.57421875" style="3" customWidth="1"/>
    <col min="9" max="9" width="11.00390625" style="3" customWidth="1"/>
    <col min="10" max="10" width="14.7109375" style="3" customWidth="1"/>
    <col min="11" max="11" width="11.00390625" style="3" customWidth="1"/>
    <col min="12" max="12" width="14.28125" style="179" customWidth="1"/>
    <col min="13" max="13" width="12.140625" style="8" customWidth="1"/>
    <col min="14" max="14" width="10.140625" style="8" customWidth="1"/>
    <col min="15" max="20" width="9.140625" style="230" customWidth="1"/>
    <col min="21" max="16384" width="9.140625" style="3" customWidth="1"/>
  </cols>
  <sheetData>
    <row r="1" spans="13:14" ht="12.75">
      <c r="M1" s="4" t="s">
        <v>42</v>
      </c>
      <c r="N1" s="3"/>
    </row>
    <row r="2" spans="1:192" s="35" customFormat="1" ht="35.25" customHeight="1">
      <c r="A2" s="75"/>
      <c r="B2" s="47"/>
      <c r="C2" s="48"/>
      <c r="D2" s="48"/>
      <c r="E2" s="49"/>
      <c r="F2" s="39"/>
      <c r="G2" s="39"/>
      <c r="H2" s="39"/>
      <c r="I2" s="39"/>
      <c r="J2" s="39"/>
      <c r="K2" s="39"/>
      <c r="L2" s="167"/>
      <c r="M2" s="39"/>
      <c r="N2" s="39"/>
      <c r="O2" s="231"/>
      <c r="P2" s="231"/>
      <c r="Q2" s="231"/>
      <c r="R2" s="231"/>
      <c r="S2" s="231"/>
      <c r="T2" s="23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</row>
    <row r="3" spans="1:192" s="35" customFormat="1" ht="21" customHeight="1">
      <c r="A3" s="76"/>
      <c r="B3" s="47"/>
      <c r="C3" s="48"/>
      <c r="D3" s="48"/>
      <c r="E3" s="49"/>
      <c r="F3" s="50"/>
      <c r="G3" s="50"/>
      <c r="H3" s="50"/>
      <c r="I3" s="50"/>
      <c r="J3" s="50"/>
      <c r="K3" s="51"/>
      <c r="L3" s="180"/>
      <c r="M3" s="52" t="s">
        <v>82</v>
      </c>
      <c r="N3" s="50"/>
      <c r="O3" s="232"/>
      <c r="P3" s="232"/>
      <c r="Q3" s="232"/>
      <c r="R3" s="232"/>
      <c r="S3" s="232"/>
      <c r="T3" s="232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</row>
    <row r="4" spans="1:192" s="35" customFormat="1" ht="16.5" customHeight="1">
      <c r="A4" s="76"/>
      <c r="B4" s="47"/>
      <c r="C4" s="48"/>
      <c r="D4" s="48"/>
      <c r="E4" s="49"/>
      <c r="F4" s="53"/>
      <c r="G4" s="53"/>
      <c r="H4" s="53"/>
      <c r="I4" s="54"/>
      <c r="J4" s="54"/>
      <c r="K4" s="54"/>
      <c r="L4" s="181" t="s">
        <v>83</v>
      </c>
      <c r="M4" s="52" t="s">
        <v>84</v>
      </c>
      <c r="N4" s="50"/>
      <c r="O4" s="232"/>
      <c r="P4" s="232"/>
      <c r="Q4" s="232"/>
      <c r="R4" s="232"/>
      <c r="S4" s="232"/>
      <c r="T4" s="232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</row>
    <row r="5" spans="1:192" s="36" customFormat="1" ht="21" customHeight="1">
      <c r="A5" s="76"/>
      <c r="B5" s="55"/>
      <c r="C5" s="55" t="s">
        <v>105</v>
      </c>
      <c r="D5" s="55"/>
      <c r="E5" s="56"/>
      <c r="F5" s="55"/>
      <c r="G5" s="55"/>
      <c r="H5" s="55"/>
      <c r="I5" s="54"/>
      <c r="J5" s="54"/>
      <c r="K5" s="54"/>
      <c r="L5" s="181" t="s">
        <v>85</v>
      </c>
      <c r="M5" s="57"/>
      <c r="N5" s="50"/>
      <c r="O5" s="232"/>
      <c r="P5" s="232"/>
      <c r="Q5" s="232"/>
      <c r="R5" s="232"/>
      <c r="S5" s="232"/>
      <c r="T5" s="2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</row>
    <row r="6" spans="1:192" s="36" customFormat="1" ht="16.5" customHeight="1">
      <c r="A6" s="75"/>
      <c r="B6" s="58"/>
      <c r="C6" s="58"/>
      <c r="D6" s="481" t="s">
        <v>86</v>
      </c>
      <c r="E6" s="481"/>
      <c r="F6" s="59"/>
      <c r="G6" s="58"/>
      <c r="H6" s="58"/>
      <c r="I6" s="58"/>
      <c r="J6" s="58"/>
      <c r="K6" s="39"/>
      <c r="L6" s="167"/>
      <c r="M6" s="50"/>
      <c r="N6" s="39"/>
      <c r="O6" s="231"/>
      <c r="P6" s="231"/>
      <c r="Q6" s="231"/>
      <c r="R6" s="231"/>
      <c r="S6" s="231"/>
      <c r="T6" s="231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</row>
    <row r="7" spans="1:192" s="35" customFormat="1" ht="17.25" customHeight="1">
      <c r="A7" s="76"/>
      <c r="B7" s="60"/>
      <c r="C7" s="60"/>
      <c r="D7" s="60"/>
      <c r="E7" s="61"/>
      <c r="F7" s="62"/>
      <c r="G7" s="60"/>
      <c r="H7" s="60"/>
      <c r="I7" s="60"/>
      <c r="J7" s="60"/>
      <c r="K7" s="50"/>
      <c r="L7" s="182"/>
      <c r="M7" s="50"/>
      <c r="N7" s="50"/>
      <c r="O7" s="232"/>
      <c r="P7" s="232"/>
      <c r="Q7" s="232"/>
      <c r="R7" s="232"/>
      <c r="S7" s="232"/>
      <c r="T7" s="232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</row>
    <row r="8" spans="1:192" s="35" customFormat="1" ht="15">
      <c r="A8" s="76"/>
      <c r="B8" s="63"/>
      <c r="C8" s="58"/>
      <c r="D8" s="58"/>
      <c r="E8" s="64" t="s">
        <v>68</v>
      </c>
      <c r="F8" s="482" t="s">
        <v>69</v>
      </c>
      <c r="G8" s="482"/>
      <c r="H8" s="65"/>
      <c r="I8" s="65"/>
      <c r="J8" s="58"/>
      <c r="K8" s="50"/>
      <c r="L8" s="182"/>
      <c r="M8" s="50"/>
      <c r="N8" s="50"/>
      <c r="O8" s="232"/>
      <c r="P8" s="232"/>
      <c r="Q8" s="232"/>
      <c r="R8" s="232"/>
      <c r="S8" s="232"/>
      <c r="T8" s="232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</row>
    <row r="9" spans="1:192" s="36" customFormat="1" ht="22.5" customHeight="1">
      <c r="A9" s="76"/>
      <c r="B9" s="62"/>
      <c r="C9" s="54"/>
      <c r="D9" s="66" t="s">
        <v>70</v>
      </c>
      <c r="E9" s="67"/>
      <c r="F9" s="483"/>
      <c r="G9" s="483"/>
      <c r="H9" s="58" t="s">
        <v>87</v>
      </c>
      <c r="I9" s="58"/>
      <c r="J9" s="58"/>
      <c r="K9" s="58"/>
      <c r="L9" s="183"/>
      <c r="M9" s="68"/>
      <c r="N9" s="58"/>
      <c r="O9" s="232"/>
      <c r="P9" s="232"/>
      <c r="Q9" s="232"/>
      <c r="R9" s="232"/>
      <c r="S9" s="232"/>
      <c r="T9" s="232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</row>
    <row r="10" spans="1:192" s="36" customFormat="1" ht="16.5" customHeight="1">
      <c r="A10" s="76"/>
      <c r="B10" s="62"/>
      <c r="C10" s="54"/>
      <c r="D10" s="66"/>
      <c r="E10" s="69"/>
      <c r="F10" s="70"/>
      <c r="G10" s="70"/>
      <c r="H10" s="469" t="s">
        <v>108</v>
      </c>
      <c r="I10" s="469"/>
      <c r="J10" s="469"/>
      <c r="K10" s="469"/>
      <c r="L10" s="469"/>
      <c r="M10" s="469"/>
      <c r="N10" s="58"/>
      <c r="O10" s="232"/>
      <c r="P10" s="232"/>
      <c r="Q10" s="232"/>
      <c r="R10" s="232"/>
      <c r="S10" s="232"/>
      <c r="T10" s="232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</row>
    <row r="11" spans="1:192" s="35" customFormat="1" ht="15">
      <c r="A11" s="76"/>
      <c r="B11" s="62"/>
      <c r="C11" s="469" t="s">
        <v>107</v>
      </c>
      <c r="D11" s="469"/>
      <c r="E11" s="470"/>
      <c r="F11" s="70"/>
      <c r="G11" s="70"/>
      <c r="H11" s="58" t="s">
        <v>100</v>
      </c>
      <c r="I11" s="58"/>
      <c r="J11" s="235">
        <f>D75</f>
        <v>0</v>
      </c>
      <c r="K11" s="58" t="s">
        <v>101</v>
      </c>
      <c r="L11" s="183"/>
      <c r="M11" s="68"/>
      <c r="N11" s="58"/>
      <c r="O11" s="232"/>
      <c r="P11" s="232"/>
      <c r="Q11" s="232"/>
      <c r="R11" s="232"/>
      <c r="S11" s="232"/>
      <c r="T11" s="232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</row>
    <row r="12" spans="1:192" s="35" customFormat="1" ht="15.75" thickBot="1">
      <c r="A12" s="76"/>
      <c r="B12" s="62"/>
      <c r="C12" s="71"/>
      <c r="D12" s="71"/>
      <c r="E12" s="72"/>
      <c r="F12" s="70"/>
      <c r="G12" s="70"/>
      <c r="H12" s="58"/>
      <c r="I12" s="58"/>
      <c r="J12" s="58"/>
      <c r="K12" s="58"/>
      <c r="L12" s="183"/>
      <c r="M12" s="68"/>
      <c r="N12" s="58"/>
      <c r="O12" s="232"/>
      <c r="P12" s="232"/>
      <c r="Q12" s="232"/>
      <c r="R12" s="232"/>
      <c r="S12" s="232"/>
      <c r="T12" s="232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</row>
    <row r="13" spans="1:14" ht="42.75" customHeight="1" thickBot="1">
      <c r="A13" s="471" t="s">
        <v>71</v>
      </c>
      <c r="B13" s="472"/>
      <c r="C13" s="465" t="s">
        <v>72</v>
      </c>
      <c r="D13" s="467" t="s">
        <v>93</v>
      </c>
      <c r="E13" s="467" t="s">
        <v>73</v>
      </c>
      <c r="F13" s="489" t="s">
        <v>76</v>
      </c>
      <c r="G13" s="490"/>
      <c r="H13" s="491"/>
      <c r="I13" s="491"/>
      <c r="J13" s="491"/>
      <c r="K13" s="492"/>
      <c r="L13" s="496" t="s">
        <v>89</v>
      </c>
      <c r="M13" s="486" t="s">
        <v>88</v>
      </c>
      <c r="N13" s="3"/>
    </row>
    <row r="14" spans="1:14" ht="183" customHeight="1">
      <c r="A14" s="77" t="s">
        <v>74</v>
      </c>
      <c r="B14" s="129" t="s">
        <v>75</v>
      </c>
      <c r="C14" s="466"/>
      <c r="D14" s="468"/>
      <c r="E14" s="468"/>
      <c r="F14" s="136" t="s">
        <v>25</v>
      </c>
      <c r="G14" s="137" t="s">
        <v>27</v>
      </c>
      <c r="H14" s="138" t="s">
        <v>31</v>
      </c>
      <c r="I14" s="138" t="s">
        <v>28</v>
      </c>
      <c r="J14" s="316" t="s">
        <v>41</v>
      </c>
      <c r="K14" s="138" t="s">
        <v>29</v>
      </c>
      <c r="L14" s="497"/>
      <c r="M14" s="487"/>
      <c r="N14" s="3"/>
    </row>
    <row r="15" spans="1:14" ht="26.25" customHeight="1">
      <c r="A15" s="38">
        <v>1</v>
      </c>
      <c r="B15" s="139">
        <v>2</v>
      </c>
      <c r="C15" s="139">
        <v>3</v>
      </c>
      <c r="D15" s="139">
        <v>4</v>
      </c>
      <c r="E15" s="139">
        <v>5</v>
      </c>
      <c r="F15" s="139">
        <v>6</v>
      </c>
      <c r="G15" s="139">
        <v>7</v>
      </c>
      <c r="H15" s="139">
        <v>8</v>
      </c>
      <c r="I15" s="139">
        <v>9</v>
      </c>
      <c r="J15" s="139">
        <v>10</v>
      </c>
      <c r="K15" s="139">
        <v>11</v>
      </c>
      <c r="L15" s="265">
        <v>12</v>
      </c>
      <c r="M15" s="176">
        <v>13</v>
      </c>
      <c r="N15" s="3"/>
    </row>
    <row r="16" spans="1:14" ht="14.25">
      <c r="A16" s="37"/>
      <c r="B16" s="140"/>
      <c r="C16" s="141" t="s">
        <v>1</v>
      </c>
      <c r="D16" s="142"/>
      <c r="E16" s="143"/>
      <c r="F16" s="142"/>
      <c r="G16" s="142"/>
      <c r="H16" s="81"/>
      <c r="I16" s="142"/>
      <c r="J16" s="142"/>
      <c r="K16" s="142"/>
      <c r="L16" s="266">
        <f aca="true" t="shared" si="0" ref="L16:L74">E16+F16+G16+H16+I16+J16+K16</f>
        <v>0</v>
      </c>
      <c r="M16" s="144"/>
      <c r="N16" s="3"/>
    </row>
    <row r="17" spans="1:14" ht="14.25">
      <c r="A17" s="37"/>
      <c r="B17" s="144"/>
      <c r="C17" s="145" t="s">
        <v>38</v>
      </c>
      <c r="D17" s="5"/>
      <c r="E17" s="146"/>
      <c r="F17" s="5"/>
      <c r="G17" s="5"/>
      <c r="H17" s="5"/>
      <c r="I17" s="5"/>
      <c r="J17" s="5"/>
      <c r="K17" s="5"/>
      <c r="L17" s="266">
        <f t="shared" si="0"/>
        <v>0</v>
      </c>
      <c r="M17" s="144"/>
      <c r="N17" s="3"/>
    </row>
    <row r="18" spans="1:14" ht="14.25">
      <c r="A18" s="37"/>
      <c r="B18" s="144"/>
      <c r="C18" s="145" t="s">
        <v>4</v>
      </c>
      <c r="D18" s="5"/>
      <c r="E18" s="146"/>
      <c r="F18" s="5"/>
      <c r="G18" s="5"/>
      <c r="H18" s="5"/>
      <c r="I18" s="5"/>
      <c r="J18" s="5"/>
      <c r="K18" s="5"/>
      <c r="L18" s="266">
        <f t="shared" si="0"/>
        <v>0</v>
      </c>
      <c r="M18" s="144"/>
      <c r="N18" s="3"/>
    </row>
    <row r="19" spans="1:13" ht="14.25">
      <c r="A19" s="37"/>
      <c r="B19" s="144"/>
      <c r="C19" s="145" t="s">
        <v>32</v>
      </c>
      <c r="D19" s="5"/>
      <c r="E19" s="146"/>
      <c r="F19" s="7"/>
      <c r="G19" s="147"/>
      <c r="H19" s="5"/>
      <c r="I19" s="5"/>
      <c r="J19" s="5"/>
      <c r="K19" s="5"/>
      <c r="L19" s="266">
        <f t="shared" si="0"/>
        <v>0</v>
      </c>
      <c r="M19" s="144"/>
    </row>
    <row r="20" spans="1:20" s="8" customFormat="1" ht="14.25">
      <c r="A20" s="37"/>
      <c r="B20" s="144"/>
      <c r="C20" s="145" t="s">
        <v>12</v>
      </c>
      <c r="D20" s="5"/>
      <c r="E20" s="146"/>
      <c r="F20" s="6"/>
      <c r="G20" s="7"/>
      <c r="H20" s="7"/>
      <c r="I20" s="7"/>
      <c r="J20" s="7"/>
      <c r="K20" s="7"/>
      <c r="L20" s="266">
        <f t="shared" si="0"/>
        <v>0</v>
      </c>
      <c r="M20" s="144"/>
      <c r="O20" s="230"/>
      <c r="P20" s="230"/>
      <c r="Q20" s="230"/>
      <c r="R20" s="230"/>
      <c r="S20" s="230"/>
      <c r="T20" s="230"/>
    </row>
    <row r="21" spans="1:20" s="23" customFormat="1" ht="15.75">
      <c r="A21" s="73"/>
      <c r="B21" s="475"/>
      <c r="C21" s="477" t="s">
        <v>9</v>
      </c>
      <c r="D21" s="29"/>
      <c r="E21" s="479"/>
      <c r="F21" s="484"/>
      <c r="G21" s="473"/>
      <c r="H21" s="473"/>
      <c r="I21" s="473"/>
      <c r="J21" s="473"/>
      <c r="K21" s="473"/>
      <c r="L21" s="493">
        <f t="shared" si="0"/>
        <v>0</v>
      </c>
      <c r="M21" s="494"/>
      <c r="N21" s="26"/>
      <c r="O21" s="233"/>
      <c r="P21" s="233"/>
      <c r="Q21" s="233"/>
      <c r="R21" s="233"/>
      <c r="S21" s="233"/>
      <c r="T21" s="233"/>
    </row>
    <row r="22" spans="1:20" s="23" customFormat="1" ht="15.75">
      <c r="A22" s="73"/>
      <c r="B22" s="476"/>
      <c r="C22" s="478"/>
      <c r="D22" s="29"/>
      <c r="E22" s="480"/>
      <c r="F22" s="485"/>
      <c r="G22" s="474"/>
      <c r="H22" s="474"/>
      <c r="I22" s="474"/>
      <c r="J22" s="474"/>
      <c r="K22" s="474"/>
      <c r="L22" s="493"/>
      <c r="M22" s="495"/>
      <c r="N22" s="26"/>
      <c r="O22" s="233"/>
      <c r="P22" s="233"/>
      <c r="Q22" s="233"/>
      <c r="R22" s="233"/>
      <c r="S22" s="233"/>
      <c r="T22" s="233"/>
    </row>
    <row r="23" spans="1:20" s="8" customFormat="1" ht="14.25">
      <c r="A23" s="37"/>
      <c r="B23" s="144"/>
      <c r="C23" s="148" t="s">
        <v>43</v>
      </c>
      <c r="D23" s="5"/>
      <c r="E23" s="146"/>
      <c r="F23" s="6"/>
      <c r="G23" s="7"/>
      <c r="H23" s="7"/>
      <c r="I23" s="7"/>
      <c r="J23" s="7"/>
      <c r="K23" s="7"/>
      <c r="L23" s="266">
        <f t="shared" si="0"/>
        <v>0</v>
      </c>
      <c r="M23" s="144"/>
      <c r="O23" s="230"/>
      <c r="P23" s="230"/>
      <c r="Q23" s="230"/>
      <c r="R23" s="230"/>
      <c r="S23" s="230"/>
      <c r="T23" s="230"/>
    </row>
    <row r="24" spans="1:13" s="244" customFormat="1" ht="14.25">
      <c r="A24" s="237"/>
      <c r="B24" s="238"/>
      <c r="C24" s="239" t="s">
        <v>44</v>
      </c>
      <c r="D24" s="240"/>
      <c r="E24" s="241"/>
      <c r="F24" s="242"/>
      <c r="G24" s="243"/>
      <c r="H24" s="243"/>
      <c r="I24" s="243"/>
      <c r="J24" s="243"/>
      <c r="K24" s="243"/>
      <c r="L24" s="267">
        <f t="shared" si="0"/>
        <v>0</v>
      </c>
      <c r="M24" s="238"/>
    </row>
    <row r="25" spans="1:13" s="244" customFormat="1" ht="14.25">
      <c r="A25" s="237"/>
      <c r="B25" s="238"/>
      <c r="C25" s="239" t="s">
        <v>6</v>
      </c>
      <c r="D25" s="245"/>
      <c r="E25" s="246"/>
      <c r="F25" s="247"/>
      <c r="G25" s="247"/>
      <c r="H25" s="247"/>
      <c r="I25" s="247"/>
      <c r="J25" s="247"/>
      <c r="K25" s="247"/>
      <c r="L25" s="267">
        <f t="shared" si="0"/>
        <v>0</v>
      </c>
      <c r="M25" s="238"/>
    </row>
    <row r="26" spans="1:13" s="244" customFormat="1" ht="14.25">
      <c r="A26" s="237"/>
      <c r="B26" s="238"/>
      <c r="C26" s="248" t="s">
        <v>53</v>
      </c>
      <c r="D26" s="245"/>
      <c r="E26" s="246"/>
      <c r="F26" s="247"/>
      <c r="G26" s="247"/>
      <c r="H26" s="247"/>
      <c r="I26" s="247"/>
      <c r="J26" s="247"/>
      <c r="K26" s="247"/>
      <c r="L26" s="267">
        <f t="shared" si="0"/>
        <v>0</v>
      </c>
      <c r="M26" s="238"/>
    </row>
    <row r="27" spans="1:13" s="251" customFormat="1" ht="14.25">
      <c r="A27" s="249"/>
      <c r="B27" s="238"/>
      <c r="C27" s="239" t="s">
        <v>10</v>
      </c>
      <c r="D27" s="245"/>
      <c r="E27" s="246"/>
      <c r="F27" s="247"/>
      <c r="G27" s="247"/>
      <c r="H27" s="444">
        <f>ROUND(E27/29.3*42/12,2)</f>
        <v>0</v>
      </c>
      <c r="I27" s="247"/>
      <c r="J27" s="247"/>
      <c r="K27" s="247"/>
      <c r="L27" s="267">
        <f t="shared" si="0"/>
        <v>0</v>
      </c>
      <c r="M27" s="250"/>
    </row>
    <row r="28" spans="1:13" s="251" customFormat="1" ht="42.75">
      <c r="A28" s="249"/>
      <c r="B28" s="238"/>
      <c r="C28" s="252" t="s">
        <v>128</v>
      </c>
      <c r="D28" s="245"/>
      <c r="E28" s="246"/>
      <c r="F28" s="247"/>
      <c r="G28" s="247"/>
      <c r="H28" s="444">
        <f>ROUND(E28/29.3*56/12,2)</f>
        <v>0</v>
      </c>
      <c r="I28" s="247"/>
      <c r="J28" s="247"/>
      <c r="K28" s="247"/>
      <c r="L28" s="267"/>
      <c r="M28" s="250"/>
    </row>
    <row r="29" spans="1:13" s="244" customFormat="1" ht="14.25">
      <c r="A29" s="237"/>
      <c r="B29" s="238"/>
      <c r="C29" s="252" t="s">
        <v>13</v>
      </c>
      <c r="D29" s="245"/>
      <c r="E29" s="246"/>
      <c r="F29" s="247"/>
      <c r="G29" s="247"/>
      <c r="H29" s="247"/>
      <c r="I29" s="247"/>
      <c r="J29" s="247"/>
      <c r="K29" s="247"/>
      <c r="L29" s="267">
        <f t="shared" si="0"/>
        <v>0</v>
      </c>
      <c r="M29" s="238"/>
    </row>
    <row r="30" spans="1:13" s="244" customFormat="1" ht="14.25">
      <c r="A30" s="237"/>
      <c r="B30" s="238"/>
      <c r="C30" s="248" t="s">
        <v>14</v>
      </c>
      <c r="D30" s="245"/>
      <c r="E30" s="246"/>
      <c r="F30" s="247"/>
      <c r="G30" s="247"/>
      <c r="H30" s="247"/>
      <c r="I30" s="247"/>
      <c r="J30" s="247"/>
      <c r="K30" s="247"/>
      <c r="L30" s="267">
        <f t="shared" si="0"/>
        <v>0</v>
      </c>
      <c r="M30" s="238"/>
    </row>
    <row r="31" spans="1:13" s="244" customFormat="1" ht="14.25">
      <c r="A31" s="237"/>
      <c r="B31" s="238"/>
      <c r="C31" s="253" t="s">
        <v>99</v>
      </c>
      <c r="D31" s="254"/>
      <c r="E31" s="255"/>
      <c r="F31" s="256"/>
      <c r="G31" s="256"/>
      <c r="H31" s="247"/>
      <c r="I31" s="256"/>
      <c r="J31" s="256"/>
      <c r="K31" s="256"/>
      <c r="L31" s="267"/>
      <c r="M31" s="238"/>
    </row>
    <row r="32" spans="1:13" s="244" customFormat="1" ht="14.25">
      <c r="A32" s="237"/>
      <c r="B32" s="238"/>
      <c r="C32" s="253" t="s">
        <v>23</v>
      </c>
      <c r="D32" s="254"/>
      <c r="E32" s="255"/>
      <c r="F32" s="256"/>
      <c r="G32" s="256"/>
      <c r="H32" s="247"/>
      <c r="I32" s="256"/>
      <c r="J32" s="256"/>
      <c r="K32" s="256"/>
      <c r="L32" s="267"/>
      <c r="M32" s="238"/>
    </row>
    <row r="33" spans="1:13" s="244" customFormat="1" ht="14.25">
      <c r="A33" s="237"/>
      <c r="B33" s="238"/>
      <c r="C33" s="253" t="s">
        <v>15</v>
      </c>
      <c r="D33" s="254"/>
      <c r="E33" s="255"/>
      <c r="F33" s="256"/>
      <c r="G33" s="256"/>
      <c r="H33" s="444">
        <f>ROUND((E33+G33)/29.3*28/12,2)</f>
        <v>0</v>
      </c>
      <c r="I33" s="256"/>
      <c r="J33" s="256"/>
      <c r="K33" s="256"/>
      <c r="L33" s="267">
        <f t="shared" si="0"/>
        <v>0</v>
      </c>
      <c r="M33" s="238"/>
    </row>
    <row r="34" spans="1:13" s="244" customFormat="1" ht="15" thickBot="1">
      <c r="A34" s="237"/>
      <c r="B34" s="238"/>
      <c r="C34" s="412" t="s">
        <v>65</v>
      </c>
      <c r="D34" s="413"/>
      <c r="E34" s="414"/>
      <c r="F34" s="415"/>
      <c r="G34" s="415"/>
      <c r="H34" s="444">
        <f>ROUND((E34+G34)/29.3*28/12,2)</f>
        <v>0</v>
      </c>
      <c r="I34" s="415"/>
      <c r="J34" s="415"/>
      <c r="K34" s="415"/>
      <c r="L34" s="416">
        <f t="shared" si="0"/>
        <v>0</v>
      </c>
      <c r="M34" s="417"/>
    </row>
    <row r="35" spans="1:13" s="244" customFormat="1" ht="14.25">
      <c r="A35" s="237"/>
      <c r="B35" s="411"/>
      <c r="C35" s="421" t="s">
        <v>1</v>
      </c>
      <c r="D35" s="257"/>
      <c r="E35" s="258"/>
      <c r="F35" s="257"/>
      <c r="G35" s="257"/>
      <c r="H35" s="257"/>
      <c r="I35" s="257"/>
      <c r="J35" s="257"/>
      <c r="K35" s="257"/>
      <c r="L35" s="422">
        <f t="shared" si="0"/>
        <v>0</v>
      </c>
      <c r="M35" s="432"/>
    </row>
    <row r="36" spans="1:13" s="244" customFormat="1" ht="14.25">
      <c r="A36" s="237"/>
      <c r="B36" s="411"/>
      <c r="C36" s="423" t="s">
        <v>38</v>
      </c>
      <c r="D36" s="242"/>
      <c r="E36" s="241"/>
      <c r="F36" s="242"/>
      <c r="G36" s="242"/>
      <c r="H36" s="242"/>
      <c r="I36" s="242"/>
      <c r="J36" s="242"/>
      <c r="K36" s="242"/>
      <c r="L36" s="267">
        <f t="shared" si="0"/>
        <v>0</v>
      </c>
      <c r="M36" s="433"/>
    </row>
    <row r="37" spans="1:13" s="244" customFormat="1" ht="14.25">
      <c r="A37" s="237"/>
      <c r="B37" s="411"/>
      <c r="C37" s="423" t="s">
        <v>99</v>
      </c>
      <c r="D37" s="242"/>
      <c r="E37" s="241"/>
      <c r="F37" s="259"/>
      <c r="G37" s="260"/>
      <c r="H37" s="260"/>
      <c r="I37" s="260"/>
      <c r="J37" s="260"/>
      <c r="K37" s="260"/>
      <c r="L37" s="267">
        <f t="shared" si="0"/>
        <v>0</v>
      </c>
      <c r="M37" s="433"/>
    </row>
    <row r="38" spans="1:13" s="244" customFormat="1" ht="14.25">
      <c r="A38" s="237"/>
      <c r="B38" s="411"/>
      <c r="C38" s="423" t="s">
        <v>2</v>
      </c>
      <c r="D38" s="242"/>
      <c r="E38" s="241"/>
      <c r="F38" s="243"/>
      <c r="G38" s="260"/>
      <c r="H38" s="260"/>
      <c r="I38" s="260"/>
      <c r="J38" s="260"/>
      <c r="K38" s="260"/>
      <c r="L38" s="267">
        <f t="shared" si="0"/>
        <v>0</v>
      </c>
      <c r="M38" s="433"/>
    </row>
    <row r="39" spans="1:13" s="244" customFormat="1" ht="14.25">
      <c r="A39" s="237"/>
      <c r="B39" s="411"/>
      <c r="C39" s="423" t="s">
        <v>12</v>
      </c>
      <c r="D39" s="242"/>
      <c r="E39" s="241"/>
      <c r="F39" s="259"/>
      <c r="G39" s="243"/>
      <c r="H39" s="243"/>
      <c r="I39" s="243"/>
      <c r="J39" s="243"/>
      <c r="K39" s="243"/>
      <c r="L39" s="267">
        <f t="shared" si="0"/>
        <v>0</v>
      </c>
      <c r="M39" s="433"/>
    </row>
    <row r="40" spans="1:13" s="32" customFormat="1" ht="15.75">
      <c r="A40" s="261"/>
      <c r="B40" s="447"/>
      <c r="C40" s="449" t="s">
        <v>9</v>
      </c>
      <c r="D40" s="431"/>
      <c r="E40" s="450"/>
      <c r="F40" s="451"/>
      <c r="G40" s="452"/>
      <c r="H40" s="452"/>
      <c r="I40" s="452"/>
      <c r="J40" s="452"/>
      <c r="K40" s="452"/>
      <c r="L40" s="446">
        <f>E40+F40+G40+H40+I40+J40+K40</f>
        <v>0</v>
      </c>
      <c r="M40" s="488"/>
    </row>
    <row r="41" spans="1:13" s="32" customFormat="1" ht="15.75">
      <c r="A41" s="261"/>
      <c r="B41" s="448"/>
      <c r="C41" s="449"/>
      <c r="D41" s="431"/>
      <c r="E41" s="450"/>
      <c r="F41" s="451"/>
      <c r="G41" s="452"/>
      <c r="H41" s="452"/>
      <c r="I41" s="452"/>
      <c r="J41" s="452"/>
      <c r="K41" s="452"/>
      <c r="L41" s="446"/>
      <c r="M41" s="488"/>
    </row>
    <row r="42" spans="1:13" s="244" customFormat="1" ht="14.25">
      <c r="A42" s="237"/>
      <c r="B42" s="411"/>
      <c r="C42" s="424" t="s">
        <v>43</v>
      </c>
      <c r="D42" s="242"/>
      <c r="E42" s="241"/>
      <c r="F42" s="259"/>
      <c r="G42" s="243"/>
      <c r="H42" s="243"/>
      <c r="I42" s="243"/>
      <c r="J42" s="243"/>
      <c r="K42" s="243"/>
      <c r="L42" s="267">
        <f t="shared" si="0"/>
        <v>0</v>
      </c>
      <c r="M42" s="433"/>
    </row>
    <row r="43" spans="1:13" s="244" customFormat="1" ht="14.25">
      <c r="A43" s="237"/>
      <c r="B43" s="411"/>
      <c r="C43" s="423" t="s">
        <v>18</v>
      </c>
      <c r="D43" s="240"/>
      <c r="E43" s="241"/>
      <c r="F43" s="242"/>
      <c r="G43" s="243"/>
      <c r="H43" s="243"/>
      <c r="I43" s="243"/>
      <c r="J43" s="243"/>
      <c r="K43" s="243"/>
      <c r="L43" s="267">
        <f t="shared" si="0"/>
        <v>0</v>
      </c>
      <c r="M43" s="433"/>
    </row>
    <row r="44" spans="1:13" s="244" customFormat="1" ht="14.25">
      <c r="A44" s="237"/>
      <c r="B44" s="411"/>
      <c r="C44" s="423" t="s">
        <v>3</v>
      </c>
      <c r="D44" s="245"/>
      <c r="E44" s="246"/>
      <c r="F44" s="445" t="e">
        <f>ROUND(E44/D44/164.17*(0.35*243.33+14*24/12),2)</f>
        <v>#DIV/0!</v>
      </c>
      <c r="G44" s="247"/>
      <c r="H44" s="444" t="e">
        <f>ROUND((E44+F44)/29.3*28/12,2)</f>
        <v>#DIV/0!</v>
      </c>
      <c r="I44" s="247"/>
      <c r="J44" s="247"/>
      <c r="K44" s="247"/>
      <c r="L44" s="267" t="e">
        <f t="shared" si="0"/>
        <v>#DIV/0!</v>
      </c>
      <c r="M44" s="433"/>
    </row>
    <row r="45" spans="1:13" s="244" customFormat="1" ht="14.25">
      <c r="A45" s="237"/>
      <c r="B45" s="411"/>
      <c r="C45" s="425" t="s">
        <v>7</v>
      </c>
      <c r="D45" s="242"/>
      <c r="E45" s="241"/>
      <c r="F45" s="243"/>
      <c r="G45" s="243"/>
      <c r="H45" s="243"/>
      <c r="I45" s="243"/>
      <c r="J45" s="243"/>
      <c r="K45" s="243"/>
      <c r="L45" s="267">
        <f t="shared" si="0"/>
        <v>0</v>
      </c>
      <c r="M45" s="433"/>
    </row>
    <row r="46" spans="1:13" s="244" customFormat="1" ht="14.25">
      <c r="A46" s="237"/>
      <c r="B46" s="411"/>
      <c r="C46" s="423" t="s">
        <v>45</v>
      </c>
      <c r="D46" s="245"/>
      <c r="E46" s="246"/>
      <c r="F46" s="247"/>
      <c r="G46" s="247"/>
      <c r="H46" s="262"/>
      <c r="I46" s="247"/>
      <c r="J46" s="247"/>
      <c r="K46" s="247"/>
      <c r="L46" s="267">
        <f>E46+F46+G46+H46+I46+J46+K46</f>
        <v>0</v>
      </c>
      <c r="M46" s="433"/>
    </row>
    <row r="47" spans="1:13" s="244" customFormat="1" ht="14.25">
      <c r="A47" s="237"/>
      <c r="B47" s="411"/>
      <c r="C47" s="425" t="s">
        <v>23</v>
      </c>
      <c r="D47" s="436"/>
      <c r="E47" s="245"/>
      <c r="F47" s="262"/>
      <c r="G47" s="247"/>
      <c r="H47" s="247"/>
      <c r="I47" s="247"/>
      <c r="J47" s="247"/>
      <c r="K47" s="247"/>
      <c r="L47" s="267">
        <f t="shared" si="0"/>
        <v>0</v>
      </c>
      <c r="M47" s="433"/>
    </row>
    <row r="48" spans="1:13" s="244" customFormat="1" ht="14.25">
      <c r="A48" s="237"/>
      <c r="B48" s="411"/>
      <c r="C48" s="425" t="s">
        <v>46</v>
      </c>
      <c r="D48" s="245"/>
      <c r="E48" s="245"/>
      <c r="F48" s="262"/>
      <c r="G48" s="247"/>
      <c r="H48" s="247"/>
      <c r="I48" s="247"/>
      <c r="J48" s="247"/>
      <c r="K48" s="247"/>
      <c r="L48" s="267">
        <f>E48+F48+G48+H48+I48+J48+K48</f>
        <v>0</v>
      </c>
      <c r="M48" s="433"/>
    </row>
    <row r="49" spans="1:13" s="244" customFormat="1" ht="14.25">
      <c r="A49" s="237"/>
      <c r="B49" s="411"/>
      <c r="C49" s="425" t="s">
        <v>5</v>
      </c>
      <c r="D49" s="245"/>
      <c r="E49" s="245"/>
      <c r="F49" s="262"/>
      <c r="G49" s="247"/>
      <c r="H49" s="247"/>
      <c r="I49" s="247"/>
      <c r="J49" s="247"/>
      <c r="K49" s="247"/>
      <c r="L49" s="267">
        <f t="shared" si="0"/>
        <v>0</v>
      </c>
      <c r="M49" s="433"/>
    </row>
    <row r="50" spans="1:13" s="244" customFormat="1" ht="15" thickBot="1">
      <c r="A50" s="237"/>
      <c r="B50" s="411"/>
      <c r="C50" s="434" t="s">
        <v>54</v>
      </c>
      <c r="D50" s="426"/>
      <c r="E50" s="426"/>
      <c r="F50" s="428"/>
      <c r="G50" s="427"/>
      <c r="H50" s="427"/>
      <c r="I50" s="427"/>
      <c r="J50" s="427"/>
      <c r="K50" s="427"/>
      <c r="L50" s="429">
        <f t="shared" si="0"/>
        <v>0</v>
      </c>
      <c r="M50" s="435"/>
    </row>
    <row r="51" spans="1:13" s="244" customFormat="1" ht="14.25">
      <c r="A51" s="237"/>
      <c r="B51" s="238"/>
      <c r="C51" s="418" t="s">
        <v>22</v>
      </c>
      <c r="D51" s="254"/>
      <c r="E51" s="254"/>
      <c r="F51" s="256"/>
      <c r="G51" s="256"/>
      <c r="H51" s="256"/>
      <c r="I51" s="256"/>
      <c r="J51" s="256"/>
      <c r="K51" s="256"/>
      <c r="L51" s="419">
        <f t="shared" si="0"/>
        <v>0</v>
      </c>
      <c r="M51" s="420"/>
    </row>
    <row r="52" spans="1:13" s="251" customFormat="1" ht="14.25">
      <c r="A52" s="249"/>
      <c r="B52" s="238"/>
      <c r="C52" s="252" t="s">
        <v>21</v>
      </c>
      <c r="D52" s="245"/>
      <c r="E52" s="246"/>
      <c r="F52" s="247"/>
      <c r="G52" s="247"/>
      <c r="H52" s="262"/>
      <c r="I52" s="247"/>
      <c r="J52" s="247"/>
      <c r="K52" s="247"/>
      <c r="L52" s="267">
        <f t="shared" si="0"/>
        <v>0</v>
      </c>
      <c r="M52" s="250"/>
    </row>
    <row r="53" spans="1:13" s="244" customFormat="1" ht="14.25">
      <c r="A53" s="237"/>
      <c r="B53" s="238"/>
      <c r="C53" s="263" t="s">
        <v>40</v>
      </c>
      <c r="D53" s="245"/>
      <c r="E53" s="246"/>
      <c r="F53" s="247"/>
      <c r="G53" s="247"/>
      <c r="H53" s="247"/>
      <c r="I53" s="247"/>
      <c r="J53" s="247"/>
      <c r="K53" s="247"/>
      <c r="L53" s="267">
        <f t="shared" si="0"/>
        <v>0</v>
      </c>
      <c r="M53" s="238"/>
    </row>
    <row r="54" spans="1:13" s="251" customFormat="1" ht="14.25">
      <c r="A54" s="249"/>
      <c r="B54" s="238"/>
      <c r="C54" s="263" t="s">
        <v>39</v>
      </c>
      <c r="D54" s="245"/>
      <c r="E54" s="246"/>
      <c r="F54" s="247"/>
      <c r="G54" s="247"/>
      <c r="H54" s="247"/>
      <c r="I54" s="247"/>
      <c r="J54" s="247"/>
      <c r="K54" s="247"/>
      <c r="L54" s="267">
        <f t="shared" si="0"/>
        <v>0</v>
      </c>
      <c r="M54" s="250"/>
    </row>
    <row r="55" spans="1:13" s="244" customFormat="1" ht="14.25">
      <c r="A55" s="237"/>
      <c r="B55" s="238"/>
      <c r="C55" s="263" t="s">
        <v>16</v>
      </c>
      <c r="D55" s="245"/>
      <c r="E55" s="246"/>
      <c r="F55" s="247"/>
      <c r="G55" s="247"/>
      <c r="H55" s="444">
        <f>ROUND((E55+G55)/29.3*28/12,2)</f>
        <v>0</v>
      </c>
      <c r="I55" s="247"/>
      <c r="J55" s="247"/>
      <c r="K55" s="247"/>
      <c r="L55" s="267">
        <f t="shared" si="0"/>
        <v>0</v>
      </c>
      <c r="M55" s="238"/>
    </row>
    <row r="56" spans="1:13" s="244" customFormat="1" ht="14.25">
      <c r="A56" s="237"/>
      <c r="B56" s="238"/>
      <c r="C56" s="264" t="s">
        <v>17</v>
      </c>
      <c r="D56" s="245"/>
      <c r="E56" s="246"/>
      <c r="F56" s="247"/>
      <c r="G56" s="247"/>
      <c r="H56" s="444">
        <f>ROUND((E56+G56)/29.3*28/12,2)</f>
        <v>0</v>
      </c>
      <c r="I56" s="247"/>
      <c r="J56" s="247"/>
      <c r="K56" s="247"/>
      <c r="L56" s="267">
        <f t="shared" si="0"/>
        <v>0</v>
      </c>
      <c r="M56" s="238"/>
    </row>
    <row r="57" spans="1:13" ht="14.25">
      <c r="A57" s="37"/>
      <c r="B57" s="144"/>
      <c r="C57" s="145" t="s">
        <v>2</v>
      </c>
      <c r="D57" s="5"/>
      <c r="E57" s="146"/>
      <c r="F57" s="6"/>
      <c r="G57" s="147"/>
      <c r="H57" s="147"/>
      <c r="I57" s="147"/>
      <c r="J57" s="147"/>
      <c r="K57" s="147"/>
      <c r="L57" s="266">
        <f t="shared" si="0"/>
        <v>0</v>
      </c>
      <c r="M57" s="144"/>
    </row>
    <row r="58" spans="1:13" ht="14.25">
      <c r="A58" s="37"/>
      <c r="B58" s="144"/>
      <c r="C58" s="145" t="s">
        <v>15</v>
      </c>
      <c r="D58" s="5"/>
      <c r="E58" s="146"/>
      <c r="F58" s="6"/>
      <c r="G58" s="147"/>
      <c r="H58" s="147"/>
      <c r="I58" s="147"/>
      <c r="J58" s="147"/>
      <c r="K58" s="147"/>
      <c r="L58" s="266">
        <f>E58+F58+G58+H58+I58+J58+K58</f>
        <v>0</v>
      </c>
      <c r="M58" s="144"/>
    </row>
    <row r="59" spans="1:13" ht="14.25">
      <c r="A59" s="37"/>
      <c r="B59" s="144"/>
      <c r="C59" s="150" t="s">
        <v>58</v>
      </c>
      <c r="D59" s="20"/>
      <c r="E59" s="149"/>
      <c r="F59" s="21"/>
      <c r="G59" s="21"/>
      <c r="H59" s="21"/>
      <c r="I59" s="21"/>
      <c r="J59" s="21"/>
      <c r="K59" s="21"/>
      <c r="L59" s="266">
        <f t="shared" si="0"/>
        <v>0</v>
      </c>
      <c r="M59" s="144"/>
    </row>
    <row r="60" spans="1:13" ht="14.25">
      <c r="A60" s="37"/>
      <c r="B60" s="144"/>
      <c r="C60" s="150" t="s">
        <v>23</v>
      </c>
      <c r="D60" s="5"/>
      <c r="E60" s="146"/>
      <c r="F60" s="7"/>
      <c r="G60" s="7"/>
      <c r="H60" s="7"/>
      <c r="I60" s="7"/>
      <c r="J60" s="7"/>
      <c r="K60" s="7"/>
      <c r="L60" s="266">
        <f t="shared" si="0"/>
        <v>0</v>
      </c>
      <c r="M60" s="144"/>
    </row>
    <row r="61" spans="1:13" ht="14.25">
      <c r="A61" s="37"/>
      <c r="B61" s="144"/>
      <c r="C61" s="150" t="s">
        <v>8</v>
      </c>
      <c r="D61" s="20"/>
      <c r="E61" s="149"/>
      <c r="F61" s="21"/>
      <c r="G61" s="21"/>
      <c r="H61" s="21"/>
      <c r="I61" s="21"/>
      <c r="J61" s="21"/>
      <c r="K61" s="21"/>
      <c r="L61" s="266">
        <f t="shared" si="0"/>
        <v>0</v>
      </c>
      <c r="M61" s="144"/>
    </row>
    <row r="62" spans="1:20" s="9" customFormat="1" ht="14.25">
      <c r="A62" s="74"/>
      <c r="B62" s="144"/>
      <c r="C62" s="150" t="s">
        <v>99</v>
      </c>
      <c r="D62" s="20"/>
      <c r="E62" s="149"/>
      <c r="F62" s="22"/>
      <c r="G62" s="21"/>
      <c r="H62" s="22"/>
      <c r="I62" s="21"/>
      <c r="J62" s="21"/>
      <c r="K62" s="21"/>
      <c r="L62" s="266">
        <f t="shared" si="0"/>
        <v>0</v>
      </c>
      <c r="M62" s="177"/>
      <c r="N62" s="27"/>
      <c r="O62" s="234"/>
      <c r="P62" s="234"/>
      <c r="Q62" s="234"/>
      <c r="R62" s="234"/>
      <c r="S62" s="234"/>
      <c r="T62" s="234"/>
    </row>
    <row r="63" spans="1:13" ht="14.25">
      <c r="A63" s="37"/>
      <c r="B63" s="144"/>
      <c r="C63" s="150" t="s">
        <v>57</v>
      </c>
      <c r="D63" s="20"/>
      <c r="E63" s="149"/>
      <c r="F63" s="22"/>
      <c r="G63" s="21"/>
      <c r="H63" s="21"/>
      <c r="I63" s="21"/>
      <c r="J63" s="21"/>
      <c r="K63" s="21"/>
      <c r="L63" s="266">
        <f t="shared" si="0"/>
        <v>0</v>
      </c>
      <c r="M63" s="144"/>
    </row>
    <row r="64" spans="1:13" ht="15" customHeight="1">
      <c r="A64" s="37"/>
      <c r="B64" s="144"/>
      <c r="C64" s="151" t="s">
        <v>20</v>
      </c>
      <c r="D64" s="20"/>
      <c r="E64" s="149"/>
      <c r="F64" s="21"/>
      <c r="G64" s="21"/>
      <c r="H64" s="21"/>
      <c r="I64" s="21"/>
      <c r="J64" s="21"/>
      <c r="K64" s="21"/>
      <c r="L64" s="266">
        <f t="shared" si="0"/>
        <v>0</v>
      </c>
      <c r="M64" s="144"/>
    </row>
    <row r="65" spans="1:13" ht="14.25">
      <c r="A65" s="37"/>
      <c r="B65" s="144"/>
      <c r="C65" s="151" t="s">
        <v>37</v>
      </c>
      <c r="D65" s="20"/>
      <c r="E65" s="149"/>
      <c r="F65" s="22"/>
      <c r="G65" s="21"/>
      <c r="H65" s="444">
        <f>ROUND((E65+G65)/29.3*28/12,2)</f>
        <v>0</v>
      </c>
      <c r="I65" s="21"/>
      <c r="J65" s="21"/>
      <c r="K65" s="21"/>
      <c r="L65" s="266">
        <f t="shared" si="0"/>
        <v>0</v>
      </c>
      <c r="M65" s="144"/>
    </row>
    <row r="66" spans="1:13" ht="14.25">
      <c r="A66" s="37"/>
      <c r="B66" s="144"/>
      <c r="C66" s="150" t="s">
        <v>19</v>
      </c>
      <c r="D66" s="20"/>
      <c r="E66" s="20"/>
      <c r="F66" s="21"/>
      <c r="G66" s="21"/>
      <c r="H66" s="21"/>
      <c r="I66" s="21"/>
      <c r="J66" s="21"/>
      <c r="K66" s="21"/>
      <c r="L66" s="266">
        <f t="shared" si="0"/>
        <v>0</v>
      </c>
      <c r="M66" s="144"/>
    </row>
    <row r="67" spans="1:13" ht="14.25">
      <c r="A67" s="37"/>
      <c r="B67" s="144"/>
      <c r="C67" s="152" t="s">
        <v>46</v>
      </c>
      <c r="D67" s="20"/>
      <c r="E67" s="20"/>
      <c r="F67" s="21"/>
      <c r="G67" s="21"/>
      <c r="H67" s="444">
        <f>ROUND(E67/29.3*28/12,2)</f>
        <v>0</v>
      </c>
      <c r="I67" s="21"/>
      <c r="J67" s="21"/>
      <c r="K67" s="21"/>
      <c r="L67" s="266">
        <f t="shared" si="0"/>
        <v>0</v>
      </c>
      <c r="M67" s="144"/>
    </row>
    <row r="68" spans="1:13" ht="14.25">
      <c r="A68" s="37"/>
      <c r="B68" s="144"/>
      <c r="C68" s="153" t="s">
        <v>24</v>
      </c>
      <c r="D68" s="20"/>
      <c r="E68" s="20"/>
      <c r="F68" s="21"/>
      <c r="G68" s="21"/>
      <c r="H68" s="21"/>
      <c r="I68" s="21"/>
      <c r="J68" s="21"/>
      <c r="K68" s="21"/>
      <c r="L68" s="266">
        <f t="shared" si="0"/>
        <v>0</v>
      </c>
      <c r="M68" s="144"/>
    </row>
    <row r="69" spans="1:13" ht="14.25">
      <c r="A69" s="37"/>
      <c r="B69" s="144"/>
      <c r="C69" s="150" t="s">
        <v>5</v>
      </c>
      <c r="D69" s="20"/>
      <c r="E69" s="20"/>
      <c r="F69" s="22"/>
      <c r="G69" s="21"/>
      <c r="H69" s="444">
        <f>ROUND(E69/29.3*28/12,2)</f>
        <v>0</v>
      </c>
      <c r="I69" s="21"/>
      <c r="J69" s="21"/>
      <c r="K69" s="21"/>
      <c r="L69" s="266">
        <f t="shared" si="0"/>
        <v>0</v>
      </c>
      <c r="M69" s="144"/>
    </row>
    <row r="70" spans="1:13" ht="14.25">
      <c r="A70" s="37"/>
      <c r="B70" s="144"/>
      <c r="C70" s="150" t="s">
        <v>3</v>
      </c>
      <c r="D70" s="5"/>
      <c r="E70" s="146"/>
      <c r="F70" s="445" t="e">
        <f>ROUND(E70/D70/164.17*(0.35*243.33+14*24/12),2)*2</f>
        <v>#DIV/0!</v>
      </c>
      <c r="G70" s="154"/>
      <c r="H70" s="444" t="e">
        <f>ROUND((E70+F70)/29.3*28/12,2)</f>
        <v>#DIV/0!</v>
      </c>
      <c r="I70" s="155"/>
      <c r="J70" s="155"/>
      <c r="K70" s="155"/>
      <c r="L70" s="266" t="e">
        <f t="shared" si="0"/>
        <v>#DIV/0!</v>
      </c>
      <c r="M70" s="144"/>
    </row>
    <row r="71" spans="1:13" ht="14.25">
      <c r="A71" s="37"/>
      <c r="B71" s="144"/>
      <c r="C71" s="150" t="s">
        <v>7</v>
      </c>
      <c r="D71" s="5"/>
      <c r="E71" s="146"/>
      <c r="F71" s="7"/>
      <c r="G71" s="147"/>
      <c r="H71" s="147"/>
      <c r="I71" s="147"/>
      <c r="J71" s="147"/>
      <c r="K71" s="147"/>
      <c r="L71" s="266">
        <f t="shared" si="0"/>
        <v>0</v>
      </c>
      <c r="M71" s="144"/>
    </row>
    <row r="72" spans="1:14" ht="14.25">
      <c r="A72" s="37"/>
      <c r="B72" s="144"/>
      <c r="C72" s="150" t="s">
        <v>54</v>
      </c>
      <c r="D72" s="5"/>
      <c r="E72" s="146"/>
      <c r="F72" s="7"/>
      <c r="G72" s="147"/>
      <c r="H72" s="147"/>
      <c r="I72" s="147"/>
      <c r="J72" s="147"/>
      <c r="K72" s="147"/>
      <c r="L72" s="266">
        <f t="shared" si="0"/>
        <v>0</v>
      </c>
      <c r="M72" s="144"/>
      <c r="N72" s="3"/>
    </row>
    <row r="73" spans="1:14" ht="14.25">
      <c r="A73" s="37"/>
      <c r="B73" s="144"/>
      <c r="C73" s="150" t="s">
        <v>18</v>
      </c>
      <c r="D73" s="5"/>
      <c r="E73" s="146"/>
      <c r="F73" s="7"/>
      <c r="G73" s="147"/>
      <c r="H73" s="444">
        <f>ROUND((E73+F73)/29.3*28/12,2)</f>
        <v>0</v>
      </c>
      <c r="I73" s="147"/>
      <c r="J73" s="147"/>
      <c r="K73" s="147"/>
      <c r="L73" s="266">
        <f t="shared" si="0"/>
        <v>0</v>
      </c>
      <c r="M73" s="144"/>
      <c r="N73" s="3"/>
    </row>
    <row r="74" spans="1:14" ht="15" thickBot="1">
      <c r="A74" s="37"/>
      <c r="B74" s="268"/>
      <c r="C74" s="269" t="s">
        <v>56</v>
      </c>
      <c r="D74" s="270"/>
      <c r="E74" s="271"/>
      <c r="F74" s="272"/>
      <c r="G74" s="273"/>
      <c r="H74" s="273"/>
      <c r="I74" s="273"/>
      <c r="J74" s="273"/>
      <c r="K74" s="273"/>
      <c r="L74" s="274">
        <f t="shared" si="0"/>
        <v>0</v>
      </c>
      <c r="M74" s="144"/>
      <c r="N74" s="3"/>
    </row>
    <row r="75" spans="1:14" ht="13.5" thickBot="1">
      <c r="A75" s="277"/>
      <c r="B75" s="456" t="s">
        <v>11</v>
      </c>
      <c r="C75" s="457"/>
      <c r="D75" s="278">
        <f>SUM(D16:D74)-D22-D41</f>
        <v>0</v>
      </c>
      <c r="E75" s="278">
        <f>SUM(E16:E74)</f>
        <v>0</v>
      </c>
      <c r="F75" s="278" t="e">
        <f aca="true" t="shared" si="1" ref="F75:K75">SUM(F16:F74)</f>
        <v>#DIV/0!</v>
      </c>
      <c r="G75" s="278">
        <f t="shared" si="1"/>
        <v>0</v>
      </c>
      <c r="H75" s="278" t="e">
        <f t="shared" si="1"/>
        <v>#DIV/0!</v>
      </c>
      <c r="I75" s="278">
        <f t="shared" si="1"/>
        <v>0</v>
      </c>
      <c r="J75" s="278">
        <f t="shared" si="1"/>
        <v>0</v>
      </c>
      <c r="K75" s="278">
        <f t="shared" si="1"/>
        <v>0</v>
      </c>
      <c r="L75" s="279" t="e">
        <f>SUM(L16:L74)</f>
        <v>#DIV/0!</v>
      </c>
      <c r="M75" s="144"/>
      <c r="N75" s="3"/>
    </row>
    <row r="76" spans="1:14" ht="15" customHeight="1">
      <c r="A76" s="37"/>
      <c r="B76" s="275" t="s">
        <v>64</v>
      </c>
      <c r="C76" s="275"/>
      <c r="D76" s="275"/>
      <c r="E76" s="275" t="s">
        <v>63</v>
      </c>
      <c r="F76" s="275"/>
      <c r="G76" s="275"/>
      <c r="H76" s="275"/>
      <c r="I76" s="275"/>
      <c r="J76" s="275"/>
      <c r="K76" s="276"/>
      <c r="L76" s="184" t="e">
        <f>Расшифровка!K106</f>
        <v>#DIV/0!</v>
      </c>
      <c r="M76" s="144"/>
      <c r="N76" s="3"/>
    </row>
    <row r="77" spans="1:14" ht="15" customHeight="1">
      <c r="A77" s="37"/>
      <c r="B77" s="280" t="s">
        <v>51</v>
      </c>
      <c r="C77" s="281"/>
      <c r="D77" s="156"/>
      <c r="E77" s="156"/>
      <c r="F77" s="156"/>
      <c r="G77" s="156"/>
      <c r="H77" s="156"/>
      <c r="I77" s="156"/>
      <c r="J77" s="156"/>
      <c r="K77" s="157"/>
      <c r="L77" s="185" t="e">
        <f>L75+L76</f>
        <v>#DIV/0!</v>
      </c>
      <c r="M77" s="144"/>
      <c r="N77" s="3"/>
    </row>
    <row r="78" spans="1:14" ht="15" customHeight="1" thickBot="1">
      <c r="A78" s="37"/>
      <c r="B78" s="458" t="s">
        <v>35</v>
      </c>
      <c r="C78" s="458"/>
      <c r="D78" s="458"/>
      <c r="E78" s="458"/>
      <c r="F78" s="458"/>
      <c r="G78" s="458"/>
      <c r="H78" s="458"/>
      <c r="I78" s="458"/>
      <c r="J78" s="458"/>
      <c r="K78" s="459"/>
      <c r="L78" s="185"/>
      <c r="M78" s="144"/>
      <c r="N78" s="3"/>
    </row>
    <row r="79" spans="1:14" ht="15" customHeight="1" thickBot="1">
      <c r="A79" s="37"/>
      <c r="B79" s="462" t="s">
        <v>66</v>
      </c>
      <c r="C79" s="463"/>
      <c r="D79" s="463"/>
      <c r="E79" s="463"/>
      <c r="F79" s="463"/>
      <c r="G79" s="463"/>
      <c r="H79" s="463"/>
      <c r="I79" s="463"/>
      <c r="J79" s="463"/>
      <c r="K79" s="464"/>
      <c r="L79" s="185"/>
      <c r="M79" s="144"/>
      <c r="N79" s="3"/>
    </row>
    <row r="80" spans="1:14" ht="16.5" thickBot="1">
      <c r="A80" s="37"/>
      <c r="B80" s="460" t="s">
        <v>36</v>
      </c>
      <c r="C80" s="461"/>
      <c r="D80" s="158">
        <f>D75</f>
        <v>0</v>
      </c>
      <c r="E80" s="158"/>
      <c r="F80" s="159"/>
      <c r="G80" s="159"/>
      <c r="H80" s="159"/>
      <c r="I80" s="159"/>
      <c r="J80" s="159"/>
      <c r="K80" s="159"/>
      <c r="L80" s="178" t="e">
        <f>L75+L76+L78+L79</f>
        <v>#DIV/0!</v>
      </c>
      <c r="M80" s="144"/>
      <c r="N80" s="3"/>
    </row>
    <row r="83" spans="5:14" ht="12.75">
      <c r="E83" s="33"/>
      <c r="M83" s="3"/>
      <c r="N83" s="3"/>
    </row>
    <row r="85" spans="2:14" ht="12.75">
      <c r="B85" s="2"/>
      <c r="C85" s="2"/>
      <c r="D85" s="1"/>
      <c r="M85" s="3"/>
      <c r="N85" s="3"/>
    </row>
    <row r="86" spans="1:192" s="35" customFormat="1" ht="15">
      <c r="A86" s="75"/>
      <c r="B86" s="39"/>
      <c r="C86" s="39" t="s">
        <v>77</v>
      </c>
      <c r="D86" s="128" t="s">
        <v>1</v>
      </c>
      <c r="E86" s="39" t="s">
        <v>98</v>
      </c>
      <c r="F86" s="455"/>
      <c r="G86" s="455"/>
      <c r="H86" s="39"/>
      <c r="I86" s="39"/>
      <c r="J86" s="39"/>
      <c r="K86" s="39"/>
      <c r="L86" s="167"/>
      <c r="M86" s="39"/>
      <c r="N86" s="39"/>
      <c r="O86" s="231"/>
      <c r="P86" s="231"/>
      <c r="Q86" s="231"/>
      <c r="R86" s="231"/>
      <c r="S86" s="231"/>
      <c r="T86" s="231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</row>
    <row r="87" spans="1:192" s="35" customFormat="1" ht="21" customHeight="1">
      <c r="A87" s="75"/>
      <c r="B87" s="39"/>
      <c r="C87" s="39"/>
      <c r="D87" s="40" t="s">
        <v>79</v>
      </c>
      <c r="E87" s="41" t="s">
        <v>80</v>
      </c>
      <c r="F87" s="453" t="s">
        <v>81</v>
      </c>
      <c r="G87" s="453"/>
      <c r="H87" s="39"/>
      <c r="I87" s="39"/>
      <c r="J87" s="39"/>
      <c r="K87" s="39"/>
      <c r="L87" s="167"/>
      <c r="M87" s="39"/>
      <c r="N87" s="39"/>
      <c r="O87" s="231"/>
      <c r="P87" s="231"/>
      <c r="Q87" s="231"/>
      <c r="R87" s="231"/>
      <c r="S87" s="231"/>
      <c r="T87" s="23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</row>
    <row r="88" spans="1:192" s="35" customFormat="1" ht="18.75" customHeight="1">
      <c r="A88" s="75"/>
      <c r="B88" s="42"/>
      <c r="C88" s="42"/>
      <c r="D88" s="43"/>
      <c r="E88" s="39"/>
      <c r="F88" s="39"/>
      <c r="G88" s="39"/>
      <c r="H88" s="39"/>
      <c r="I88" s="39"/>
      <c r="J88" s="44"/>
      <c r="K88" s="39"/>
      <c r="L88" s="167"/>
      <c r="M88" s="39"/>
      <c r="N88" s="39"/>
      <c r="O88" s="231"/>
      <c r="P88" s="231"/>
      <c r="Q88" s="231"/>
      <c r="R88" s="231"/>
      <c r="S88" s="231"/>
      <c r="T88" s="23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</row>
    <row r="89" spans="1:192" s="35" customFormat="1" ht="18.75" customHeight="1">
      <c r="A89" s="75"/>
      <c r="B89" s="42"/>
      <c r="C89" s="45" t="s">
        <v>32</v>
      </c>
      <c r="D89" s="453" t="s">
        <v>78</v>
      </c>
      <c r="E89" s="453"/>
      <c r="F89" s="454"/>
      <c r="G89" s="454"/>
      <c r="H89" s="39"/>
      <c r="I89" s="39"/>
      <c r="J89" s="39"/>
      <c r="K89" s="39"/>
      <c r="L89" s="167"/>
      <c r="M89" s="39"/>
      <c r="N89" s="39"/>
      <c r="O89" s="231"/>
      <c r="P89" s="231"/>
      <c r="Q89" s="231"/>
      <c r="R89" s="231"/>
      <c r="S89" s="231"/>
      <c r="T89" s="231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</row>
    <row r="90" spans="1:192" s="35" customFormat="1" ht="17.25" customHeight="1">
      <c r="A90" s="75"/>
      <c r="B90" s="42"/>
      <c r="C90" s="46"/>
      <c r="D90" s="453" t="s">
        <v>80</v>
      </c>
      <c r="E90" s="453"/>
      <c r="F90" s="453" t="s">
        <v>81</v>
      </c>
      <c r="G90" s="453"/>
      <c r="H90" s="39"/>
      <c r="I90" s="39"/>
      <c r="J90" s="39"/>
      <c r="K90" s="39"/>
      <c r="L90" s="167"/>
      <c r="M90" s="39"/>
      <c r="N90" s="39"/>
      <c r="O90" s="231"/>
      <c r="P90" s="231"/>
      <c r="Q90" s="231"/>
      <c r="R90" s="231"/>
      <c r="S90" s="231"/>
      <c r="T90" s="231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</row>
  </sheetData>
  <sheetProtection/>
  <mergeCells count="44">
    <mergeCell ref="M13:M14"/>
    <mergeCell ref="F87:G87"/>
    <mergeCell ref="M40:M41"/>
    <mergeCell ref="F13:K13"/>
    <mergeCell ref="G21:G22"/>
    <mergeCell ref="H10:M10"/>
    <mergeCell ref="L21:L22"/>
    <mergeCell ref="M21:M22"/>
    <mergeCell ref="L13:L14"/>
    <mergeCell ref="H21:H22"/>
    <mergeCell ref="J21:J22"/>
    <mergeCell ref="K21:K22"/>
    <mergeCell ref="D6:E6"/>
    <mergeCell ref="F8:G8"/>
    <mergeCell ref="F9:G9"/>
    <mergeCell ref="F21:F22"/>
    <mergeCell ref="C13:C14"/>
    <mergeCell ref="D13:D14"/>
    <mergeCell ref="E13:E14"/>
    <mergeCell ref="C11:E11"/>
    <mergeCell ref="A13:B13"/>
    <mergeCell ref="I21:I22"/>
    <mergeCell ref="B21:B22"/>
    <mergeCell ref="C21:C22"/>
    <mergeCell ref="E21:E22"/>
    <mergeCell ref="D90:E90"/>
    <mergeCell ref="F90:G90"/>
    <mergeCell ref="D89:E89"/>
    <mergeCell ref="F89:G89"/>
    <mergeCell ref="F86:G86"/>
    <mergeCell ref="B75:C75"/>
    <mergeCell ref="B78:K78"/>
    <mergeCell ref="B80:C80"/>
    <mergeCell ref="B79:K79"/>
    <mergeCell ref="L40:L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80" zoomScaleNormal="80" zoomScalePageLayoutView="0" workbookViewId="0" topLeftCell="A1">
      <selection activeCell="C34" sqref="C34"/>
    </sheetView>
  </sheetViews>
  <sheetFormatPr defaultColWidth="9.140625" defaultRowHeight="15"/>
  <cols>
    <col min="1" max="1" width="4.28125" style="39" customWidth="1"/>
    <col min="2" max="2" width="35.28125" style="39" customWidth="1"/>
    <col min="3" max="3" width="12.421875" style="39" customWidth="1"/>
    <col min="4" max="4" width="17.00390625" style="167" customWidth="1"/>
    <col min="5" max="5" width="10.7109375" style="167" customWidth="1"/>
    <col min="6" max="6" width="9.140625" style="167" customWidth="1"/>
    <col min="7" max="7" width="10.57421875" style="167" customWidth="1"/>
    <col min="8" max="8" width="11.421875" style="167" customWidth="1"/>
    <col min="9" max="10" width="9.140625" style="167" customWidth="1"/>
    <col min="11" max="11" width="16.28125" style="167" customWidth="1"/>
    <col min="12" max="12" width="14.421875" style="39" customWidth="1"/>
    <col min="13" max="13" width="14.57421875" style="39" customWidth="1"/>
    <col min="14" max="14" width="10.8515625" style="75" bestFit="1" customWidth="1"/>
    <col min="15" max="15" width="10.421875" style="75" bestFit="1" customWidth="1"/>
    <col min="16" max="16" width="9.57421875" style="75" bestFit="1" customWidth="1"/>
    <col min="17" max="16384" width="9.140625" style="39" customWidth="1"/>
  </cols>
  <sheetData>
    <row r="1" spans="1:16" ht="15">
      <c r="A1" s="10"/>
      <c r="B1" s="17"/>
      <c r="C1" s="24"/>
      <c r="D1" s="168"/>
      <c r="E1" s="168"/>
      <c r="F1" s="168"/>
      <c r="G1" s="168"/>
      <c r="H1" s="168"/>
      <c r="I1" s="168"/>
      <c r="J1" s="168"/>
      <c r="K1" s="168"/>
      <c r="L1" s="17"/>
      <c r="M1" s="17"/>
      <c r="N1" s="30" t="s">
        <v>47</v>
      </c>
      <c r="O1" s="39"/>
      <c r="P1" s="39"/>
    </row>
    <row r="2" spans="1:16" ht="15">
      <c r="A2" s="10"/>
      <c r="B2" s="17"/>
      <c r="C2" s="24"/>
      <c r="D2" s="168"/>
      <c r="E2" s="168"/>
      <c r="F2" s="168"/>
      <c r="G2" s="168"/>
      <c r="H2" s="168"/>
      <c r="I2" s="168"/>
      <c r="J2" s="168"/>
      <c r="K2" s="168"/>
      <c r="L2" s="17"/>
      <c r="M2" s="17"/>
      <c r="N2" s="30"/>
      <c r="O2" s="39"/>
      <c r="P2" s="39"/>
    </row>
    <row r="3" spans="1:16" ht="15">
      <c r="A3" s="10"/>
      <c r="B3" s="17"/>
      <c r="C3" s="24"/>
      <c r="D3" s="168"/>
      <c r="E3" s="168"/>
      <c r="F3" s="168"/>
      <c r="G3" s="168"/>
      <c r="H3" s="168"/>
      <c r="I3" s="168"/>
      <c r="J3" s="168"/>
      <c r="K3" s="168"/>
      <c r="L3" s="17"/>
      <c r="M3" s="17"/>
      <c r="N3" s="30"/>
      <c r="O3" s="39"/>
      <c r="P3" s="39"/>
    </row>
    <row r="4" spans="1:16" ht="15">
      <c r="A4" s="10"/>
      <c r="B4" s="514" t="s">
        <v>48</v>
      </c>
      <c r="C4" s="514"/>
      <c r="D4" s="514"/>
      <c r="E4" s="514"/>
      <c r="F4" s="514"/>
      <c r="G4" s="514"/>
      <c r="H4" s="514"/>
      <c r="I4" s="514"/>
      <c r="J4" s="514"/>
      <c r="K4" s="514"/>
      <c r="L4" s="82"/>
      <c r="M4" s="82"/>
      <c r="N4" s="30"/>
      <c r="O4" s="39"/>
      <c r="P4" s="39"/>
    </row>
    <row r="5" spans="1:16" ht="15">
      <c r="A5" s="10"/>
      <c r="B5" s="82"/>
      <c r="C5" s="34"/>
      <c r="D5" s="187" t="s">
        <v>105</v>
      </c>
      <c r="E5" s="188"/>
      <c r="F5" s="188"/>
      <c r="G5" s="188"/>
      <c r="H5" s="188"/>
      <c r="I5" s="188"/>
      <c r="J5" s="188"/>
      <c r="K5" s="169"/>
      <c r="L5" s="82"/>
      <c r="M5" s="82"/>
      <c r="N5" s="30"/>
      <c r="O5" s="39"/>
      <c r="P5" s="39"/>
    </row>
    <row r="6" spans="1:16" ht="15">
      <c r="A6" s="10"/>
      <c r="B6" s="82"/>
      <c r="C6" s="82"/>
      <c r="D6" s="169"/>
      <c r="E6" s="169" t="s">
        <v>30</v>
      </c>
      <c r="F6" s="169"/>
      <c r="G6" s="169"/>
      <c r="H6" s="169"/>
      <c r="I6" s="169"/>
      <c r="J6" s="169"/>
      <c r="K6" s="169"/>
      <c r="L6" s="82"/>
      <c r="M6" s="82"/>
      <c r="N6" s="30"/>
      <c r="O6" s="39"/>
      <c r="P6" s="39"/>
    </row>
    <row r="7" spans="1:16" ht="15">
      <c r="A7" s="10"/>
      <c r="B7" s="82"/>
      <c r="C7" s="82"/>
      <c r="D7" s="189" t="s">
        <v>106</v>
      </c>
      <c r="E7" s="169"/>
      <c r="F7" s="169"/>
      <c r="G7" s="169"/>
      <c r="H7" s="169"/>
      <c r="I7" s="169"/>
      <c r="J7" s="169"/>
      <c r="K7" s="169"/>
      <c r="L7" s="82"/>
      <c r="M7" s="82"/>
      <c r="N7" s="30"/>
      <c r="O7" s="39"/>
      <c r="P7" s="39"/>
    </row>
    <row r="8" spans="1:16" ht="15">
      <c r="A8" s="10"/>
      <c r="B8" s="82"/>
      <c r="C8" s="82"/>
      <c r="D8" s="169"/>
      <c r="E8" s="169"/>
      <c r="F8" s="169"/>
      <c r="G8" s="169"/>
      <c r="H8" s="169"/>
      <c r="I8" s="169"/>
      <c r="J8" s="169"/>
      <c r="K8" s="169"/>
      <c r="L8" s="82"/>
      <c r="M8" s="82"/>
      <c r="N8" s="30"/>
      <c r="O8" s="39"/>
      <c r="P8" s="39"/>
    </row>
    <row r="9" spans="1:16" ht="15">
      <c r="A9" s="10"/>
      <c r="B9" s="294"/>
      <c r="C9" s="295" t="s">
        <v>59</v>
      </c>
      <c r="D9" s="296" t="s">
        <v>60</v>
      </c>
      <c r="E9" s="297" t="s">
        <v>61</v>
      </c>
      <c r="F9" s="169"/>
      <c r="G9" s="169"/>
      <c r="H9" s="169"/>
      <c r="I9" s="169"/>
      <c r="J9" s="169"/>
      <c r="K9" s="169"/>
      <c r="L9" s="82"/>
      <c r="M9" s="82"/>
      <c r="N9" s="30"/>
      <c r="O9" s="39"/>
      <c r="P9" s="39"/>
    </row>
    <row r="10" spans="1:16" ht="15">
      <c r="A10" s="10"/>
      <c r="B10" s="294" t="s">
        <v>62</v>
      </c>
      <c r="C10" s="298"/>
      <c r="D10" s="299"/>
      <c r="E10" s="300"/>
      <c r="F10" s="169"/>
      <c r="G10" s="169"/>
      <c r="H10" s="169"/>
      <c r="I10" s="169"/>
      <c r="J10" s="169"/>
      <c r="K10" s="169"/>
      <c r="L10" s="82"/>
      <c r="M10" s="82"/>
      <c r="N10" s="30"/>
      <c r="O10" s="39"/>
      <c r="P10" s="39"/>
    </row>
    <row r="11" spans="1:16" ht="15">
      <c r="A11" s="10"/>
      <c r="B11" s="301" t="s">
        <v>124</v>
      </c>
      <c r="C11" s="298"/>
      <c r="D11" s="299"/>
      <c r="E11" s="300"/>
      <c r="F11" s="169"/>
      <c r="G11" s="169"/>
      <c r="H11" s="169"/>
      <c r="I11" s="169"/>
      <c r="J11" s="169"/>
      <c r="K11" s="169"/>
      <c r="L11" s="82"/>
      <c r="M11" s="82"/>
      <c r="N11" s="30"/>
      <c r="O11" s="39"/>
      <c r="P11" s="39"/>
    </row>
    <row r="12" spans="1:16" ht="24.75">
      <c r="A12" s="10"/>
      <c r="B12" s="302" t="s">
        <v>123</v>
      </c>
      <c r="C12" s="303"/>
      <c r="D12" s="297"/>
      <c r="E12" s="300"/>
      <c r="F12" s="169"/>
      <c r="G12" s="169"/>
      <c r="H12" s="169"/>
      <c r="I12" s="169"/>
      <c r="J12" s="169"/>
      <c r="K12" s="169"/>
      <c r="L12" s="82"/>
      <c r="M12" s="82"/>
      <c r="N12" s="30"/>
      <c r="O12" s="39"/>
      <c r="P12" s="39"/>
    </row>
    <row r="13" spans="1:16" ht="15">
      <c r="A13" s="10"/>
      <c r="B13" s="302" t="s">
        <v>122</v>
      </c>
      <c r="C13" s="303"/>
      <c r="D13" s="297"/>
      <c r="E13" s="300"/>
      <c r="F13" s="169"/>
      <c r="G13" s="169"/>
      <c r="H13" s="169"/>
      <c r="I13" s="169"/>
      <c r="J13" s="169"/>
      <c r="K13" s="169"/>
      <c r="L13" s="82"/>
      <c r="M13" s="82"/>
      <c r="N13" s="30"/>
      <c r="O13" s="39"/>
      <c r="P13" s="39"/>
    </row>
    <row r="14" spans="1:16" ht="30.75" customHeight="1">
      <c r="A14" s="10"/>
      <c r="B14" s="304" t="s">
        <v>51</v>
      </c>
      <c r="C14" s="303">
        <f>SUM(C10:C13)</f>
        <v>0</v>
      </c>
      <c r="D14" s="297">
        <f>SUM(D10:D13)</f>
        <v>0</v>
      </c>
      <c r="E14" s="297">
        <f>SUM(E10:E13)</f>
        <v>0</v>
      </c>
      <c r="F14" s="189"/>
      <c r="G14" s="189"/>
      <c r="H14" s="189"/>
      <c r="I14" s="189"/>
      <c r="J14" s="189"/>
      <c r="K14" s="305" t="s">
        <v>33</v>
      </c>
      <c r="L14" s="306"/>
      <c r="M14" s="306"/>
      <c r="N14" s="307">
        <f>C108</f>
        <v>0</v>
      </c>
      <c r="O14" s="39"/>
      <c r="P14" s="39"/>
    </row>
    <row r="15" spans="1:16" ht="15">
      <c r="A15" s="10"/>
      <c r="F15" s="189"/>
      <c r="G15" s="189"/>
      <c r="H15" s="189"/>
      <c r="I15" s="189"/>
      <c r="J15" s="189"/>
      <c r="K15" s="305"/>
      <c r="L15" s="306"/>
      <c r="M15" s="306"/>
      <c r="N15" s="307"/>
      <c r="O15" s="39"/>
      <c r="P15" s="39"/>
    </row>
    <row r="16" spans="1:16" ht="15">
      <c r="A16" s="12"/>
      <c r="B16" s="515"/>
      <c r="C16" s="515"/>
      <c r="D16" s="515"/>
      <c r="E16" s="515"/>
      <c r="F16" s="515"/>
      <c r="G16" s="515"/>
      <c r="H16" s="515"/>
      <c r="I16" s="515"/>
      <c r="J16" s="515"/>
      <c r="K16" s="308" t="s">
        <v>34</v>
      </c>
      <c r="L16" s="309"/>
      <c r="M16" s="309"/>
      <c r="N16" s="307">
        <f>C27+C49</f>
        <v>0</v>
      </c>
      <c r="O16" s="39"/>
      <c r="P16" s="39"/>
    </row>
    <row r="17" spans="1:14" ht="15">
      <c r="A17" s="12"/>
      <c r="B17" s="82"/>
      <c r="C17" s="82"/>
      <c r="D17" s="169"/>
      <c r="E17" s="169"/>
      <c r="F17" s="169"/>
      <c r="G17" s="169"/>
      <c r="H17" s="169"/>
      <c r="I17" s="169"/>
      <c r="J17" s="169"/>
      <c r="K17" s="169"/>
      <c r="L17" s="82"/>
      <c r="M17" s="82"/>
      <c r="N17" s="31"/>
    </row>
    <row r="18" spans="1:14" ht="15.75" thickBot="1">
      <c r="A18" s="10"/>
      <c r="B18" s="10"/>
      <c r="C18" s="11"/>
      <c r="D18" s="173"/>
      <c r="E18" s="173"/>
      <c r="F18" s="173"/>
      <c r="G18" s="173"/>
      <c r="H18" s="173"/>
      <c r="I18" s="173"/>
      <c r="J18" s="173"/>
      <c r="K18" s="170" t="s">
        <v>26</v>
      </c>
      <c r="L18" s="13"/>
      <c r="M18" s="13"/>
      <c r="N18" s="28"/>
    </row>
    <row r="19" spans="1:14" ht="19.5" customHeight="1" thickBot="1">
      <c r="A19" s="565" t="s">
        <v>0</v>
      </c>
      <c r="B19" s="555" t="s">
        <v>72</v>
      </c>
      <c r="C19" s="538" t="s">
        <v>49</v>
      </c>
      <c r="D19" s="551" t="s">
        <v>73</v>
      </c>
      <c r="E19" s="516" t="s">
        <v>76</v>
      </c>
      <c r="F19" s="516"/>
      <c r="G19" s="517"/>
      <c r="H19" s="517"/>
      <c r="I19" s="517"/>
      <c r="J19" s="517"/>
      <c r="K19" s="553" t="s">
        <v>89</v>
      </c>
      <c r="L19" s="534" t="s">
        <v>95</v>
      </c>
      <c r="M19" s="549" t="s">
        <v>96</v>
      </c>
      <c r="N19" s="531" t="s">
        <v>97</v>
      </c>
    </row>
    <row r="20" spans="1:14" ht="229.5" customHeight="1" thickBot="1">
      <c r="A20" s="566"/>
      <c r="B20" s="556"/>
      <c r="C20" s="539"/>
      <c r="D20" s="552"/>
      <c r="E20" s="282" t="s">
        <v>25</v>
      </c>
      <c r="F20" s="283" t="s">
        <v>27</v>
      </c>
      <c r="G20" s="283" t="s">
        <v>31</v>
      </c>
      <c r="H20" s="283" t="s">
        <v>28</v>
      </c>
      <c r="I20" s="284" t="s">
        <v>41</v>
      </c>
      <c r="J20" s="283" t="s">
        <v>29</v>
      </c>
      <c r="K20" s="554"/>
      <c r="L20" s="535"/>
      <c r="M20" s="550"/>
      <c r="N20" s="532"/>
    </row>
    <row r="21" spans="1:16" s="110" customFormat="1" ht="16.5" customHeight="1" thickBot="1">
      <c r="A21" s="557" t="s">
        <v>115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9"/>
      <c r="O21" s="109"/>
      <c r="P21" s="109"/>
    </row>
    <row r="22" spans="1:16" s="110" customFormat="1" ht="14.25">
      <c r="A22" s="311">
        <v>1</v>
      </c>
      <c r="B22" s="320" t="str">
        <f>'Штатное расписание'!C16</f>
        <v>Директор</v>
      </c>
      <c r="C22" s="285">
        <f>'Штатное расписание'!D16</f>
        <v>0</v>
      </c>
      <c r="D22" s="285">
        <f>'Штатное расписание'!E16</f>
        <v>0</v>
      </c>
      <c r="E22" s="285">
        <f>'Штатное расписание'!F16</f>
        <v>0</v>
      </c>
      <c r="F22" s="285">
        <f>'Штатное расписание'!G16</f>
        <v>0</v>
      </c>
      <c r="G22" s="285">
        <f>'Штатное расписание'!H16</f>
        <v>0</v>
      </c>
      <c r="H22" s="285">
        <f>'Штатное расписание'!I16</f>
        <v>0</v>
      </c>
      <c r="I22" s="285">
        <f>'Штатное расписание'!J16</f>
        <v>0</v>
      </c>
      <c r="J22" s="285">
        <f>'Штатное расписание'!K16</f>
        <v>0</v>
      </c>
      <c r="K22" s="335">
        <f>SUM(D22:J22)</f>
        <v>0</v>
      </c>
      <c r="L22" s="336"/>
      <c r="M22" s="336" t="e">
        <f>ROUND(K22/C22*L22,2)</f>
        <v>#DIV/0!</v>
      </c>
      <c r="N22" s="286"/>
      <c r="O22" s="109"/>
      <c r="P22" s="109"/>
    </row>
    <row r="23" spans="1:16" s="110" customFormat="1" ht="25.5">
      <c r="A23" s="311">
        <v>2</v>
      </c>
      <c r="B23" s="321" t="str">
        <f>'Штатное расписание'!C17</f>
        <v>Заместитель директора по УВР(ВР, УР, УКР)</v>
      </c>
      <c r="C23" s="287">
        <f>'Штатное расписание'!D17</f>
        <v>0</v>
      </c>
      <c r="D23" s="287">
        <f>'Штатное расписание'!E17</f>
        <v>0</v>
      </c>
      <c r="E23" s="287">
        <f>'Штатное расписание'!F17</f>
        <v>0</v>
      </c>
      <c r="F23" s="287">
        <f>'Штатное расписание'!G17</f>
        <v>0</v>
      </c>
      <c r="G23" s="287">
        <f>'Штатное расписание'!H17</f>
        <v>0</v>
      </c>
      <c r="H23" s="287">
        <f>'Штатное расписание'!I17</f>
        <v>0</v>
      </c>
      <c r="I23" s="287">
        <f>'Штатное расписание'!J17</f>
        <v>0</v>
      </c>
      <c r="J23" s="287">
        <f>'Штатное расписание'!K17</f>
        <v>0</v>
      </c>
      <c r="K23" s="335">
        <f aca="true" t="shared" si="0" ref="K23:K39">SUM(D23:J23)</f>
        <v>0</v>
      </c>
      <c r="L23" s="337"/>
      <c r="M23" s="336" t="e">
        <f aca="true" t="shared" si="1" ref="M23:M39">ROUND(K23/C23*L23,2)</f>
        <v>#DIV/0!</v>
      </c>
      <c r="N23" s="286"/>
      <c r="O23" s="109"/>
      <c r="P23" s="109"/>
    </row>
    <row r="24" spans="1:16" s="110" customFormat="1" ht="14.25">
      <c r="A24" s="311">
        <v>3</v>
      </c>
      <c r="B24" s="321" t="s">
        <v>125</v>
      </c>
      <c r="C24" s="287">
        <f>'Штатное расписание'!D18</f>
        <v>0</v>
      </c>
      <c r="D24" s="287">
        <f>'Штатное расписание'!E18</f>
        <v>0</v>
      </c>
      <c r="E24" s="287">
        <f>'Штатное расписание'!F18</f>
        <v>0</v>
      </c>
      <c r="F24" s="287">
        <f>'Штатное расписание'!G18</f>
        <v>0</v>
      </c>
      <c r="G24" s="287">
        <f>'Штатное расписание'!H18</f>
        <v>0</v>
      </c>
      <c r="H24" s="287">
        <f>'Штатное расписание'!I18</f>
        <v>0</v>
      </c>
      <c r="I24" s="287">
        <f>'Штатное расписание'!J18</f>
        <v>0</v>
      </c>
      <c r="J24" s="287">
        <f>'Штатное расписание'!K18</f>
        <v>0</v>
      </c>
      <c r="K24" s="335">
        <f t="shared" si="0"/>
        <v>0</v>
      </c>
      <c r="L24" s="338"/>
      <c r="M24" s="336" t="e">
        <f t="shared" si="1"/>
        <v>#DIV/0!</v>
      </c>
      <c r="N24" s="286"/>
      <c r="O24" s="109"/>
      <c r="P24" s="109"/>
    </row>
    <row r="25" spans="1:16" s="110" customFormat="1" ht="14.25">
      <c r="A25" s="311">
        <v>4</v>
      </c>
      <c r="B25" s="321" t="s">
        <v>32</v>
      </c>
      <c r="C25" s="287">
        <f>'Штатное расписание'!D19</f>
        <v>0</v>
      </c>
      <c r="D25" s="287">
        <f>'Штатное расписание'!E19</f>
        <v>0</v>
      </c>
      <c r="E25" s="287">
        <f>'Штатное расписание'!F19</f>
        <v>0</v>
      </c>
      <c r="F25" s="287">
        <f>'Штатное расписание'!G19</f>
        <v>0</v>
      </c>
      <c r="G25" s="287">
        <f>'Штатное расписание'!H19</f>
        <v>0</v>
      </c>
      <c r="H25" s="287">
        <f>'Штатное расписание'!I19</f>
        <v>0</v>
      </c>
      <c r="I25" s="287">
        <f>'Штатное расписание'!J19</f>
        <v>0</v>
      </c>
      <c r="J25" s="287">
        <f>'Штатное расписание'!K19</f>
        <v>0</v>
      </c>
      <c r="K25" s="335">
        <f t="shared" si="0"/>
        <v>0</v>
      </c>
      <c r="L25" s="338"/>
      <c r="M25" s="336" t="e">
        <f t="shared" si="1"/>
        <v>#DIV/0!</v>
      </c>
      <c r="N25" s="286"/>
      <c r="O25" s="109"/>
      <c r="P25" s="109"/>
    </row>
    <row r="26" spans="1:16" s="110" customFormat="1" ht="14.25">
      <c r="A26" s="311">
        <v>5</v>
      </c>
      <c r="B26" s="321" t="str">
        <f>'Штатное расписание'!C20</f>
        <v>Старший воспитатель</v>
      </c>
      <c r="C26" s="287">
        <f>'Штатное расписание'!D20</f>
        <v>0</v>
      </c>
      <c r="D26" s="287">
        <f>'Штатное расписание'!E20</f>
        <v>0</v>
      </c>
      <c r="E26" s="287">
        <f>'Штатное расписание'!F20</f>
        <v>0</v>
      </c>
      <c r="F26" s="287">
        <f>'Штатное расписание'!G20</f>
        <v>0</v>
      </c>
      <c r="G26" s="287">
        <f>'Штатное расписание'!H20</f>
        <v>0</v>
      </c>
      <c r="H26" s="287">
        <f>'Штатное расписание'!I20</f>
        <v>0</v>
      </c>
      <c r="I26" s="287">
        <f>'Штатное расписание'!J20</f>
        <v>0</v>
      </c>
      <c r="J26" s="287">
        <f>'Штатное расписание'!K20</f>
        <v>0</v>
      </c>
      <c r="K26" s="335">
        <f t="shared" si="0"/>
        <v>0</v>
      </c>
      <c r="L26" s="337"/>
      <c r="M26" s="336" t="e">
        <f t="shared" si="1"/>
        <v>#DIV/0!</v>
      </c>
      <c r="N26" s="286"/>
      <c r="O26" s="109"/>
      <c r="P26" s="109"/>
    </row>
    <row r="27" spans="1:16" s="110" customFormat="1" ht="14.25">
      <c r="A27" s="311">
        <v>6</v>
      </c>
      <c r="B27" s="321" t="str">
        <f>'Штатное расписание'!C21</f>
        <v>Учитель </v>
      </c>
      <c r="C27" s="287">
        <f>'Штатное расписание'!D22</f>
        <v>0</v>
      </c>
      <c r="D27" s="287">
        <f>'Штатное расписание'!E22</f>
        <v>0</v>
      </c>
      <c r="E27" s="287">
        <f>'Штатное расписание'!F22</f>
        <v>0</v>
      </c>
      <c r="F27" s="287">
        <f>'Штатное расписание'!G22</f>
        <v>0</v>
      </c>
      <c r="G27" s="287">
        <f>'Штатное расписание'!H22</f>
        <v>0</v>
      </c>
      <c r="H27" s="287">
        <f>'Штатное расписание'!I22</f>
        <v>0</v>
      </c>
      <c r="I27" s="287">
        <f>'Штатное расписание'!J22</f>
        <v>0</v>
      </c>
      <c r="J27" s="287">
        <f>'Штатное расписание'!K22</f>
        <v>0</v>
      </c>
      <c r="K27" s="335">
        <f t="shared" si="0"/>
        <v>0</v>
      </c>
      <c r="L27" s="337"/>
      <c r="M27" s="336" t="e">
        <f t="shared" si="1"/>
        <v>#DIV/0!</v>
      </c>
      <c r="N27" s="286"/>
      <c r="O27" s="109"/>
      <c r="P27" s="109"/>
    </row>
    <row r="28" spans="1:16" s="110" customFormat="1" ht="14.25">
      <c r="A28" s="311">
        <v>7</v>
      </c>
      <c r="B28" s="321" t="str">
        <f>'Штатное расписание'!C23</f>
        <v>Учитель-дефектолог</v>
      </c>
      <c r="C28" s="287">
        <f>'Штатное расписание'!D23</f>
        <v>0</v>
      </c>
      <c r="D28" s="287">
        <f>'Штатное расписание'!E23</f>
        <v>0</v>
      </c>
      <c r="E28" s="287">
        <f>'Штатное расписание'!F23</f>
        <v>0</v>
      </c>
      <c r="F28" s="287">
        <f>'Штатное расписание'!G23</f>
        <v>0</v>
      </c>
      <c r="G28" s="287">
        <f>'Штатное расписание'!H23</f>
        <v>0</v>
      </c>
      <c r="H28" s="287">
        <f>'Штатное расписание'!I23</f>
        <v>0</v>
      </c>
      <c r="I28" s="287">
        <f>'Штатное расписание'!J23</f>
        <v>0</v>
      </c>
      <c r="J28" s="287">
        <f>'Штатное расписание'!K23</f>
        <v>0</v>
      </c>
      <c r="K28" s="335">
        <f t="shared" si="0"/>
        <v>0</v>
      </c>
      <c r="L28" s="337"/>
      <c r="M28" s="336" t="e">
        <f t="shared" si="1"/>
        <v>#DIV/0!</v>
      </c>
      <c r="N28" s="286"/>
      <c r="O28" s="109"/>
      <c r="P28" s="109"/>
    </row>
    <row r="29" spans="1:16" s="110" customFormat="1" ht="14.25">
      <c r="A29" s="311">
        <v>8</v>
      </c>
      <c r="B29" s="321" t="str">
        <f>'Штатное расписание'!C24</f>
        <v>Учитель-логопед</v>
      </c>
      <c r="C29" s="287">
        <f>'Штатное расписание'!D24</f>
        <v>0</v>
      </c>
      <c r="D29" s="287">
        <f>'Штатное расписание'!E24</f>
        <v>0</v>
      </c>
      <c r="E29" s="287">
        <f>'Штатное расписание'!F24</f>
        <v>0</v>
      </c>
      <c r="F29" s="287">
        <f>'Штатное расписание'!G24</f>
        <v>0</v>
      </c>
      <c r="G29" s="287">
        <f>'Штатное расписание'!H24</f>
        <v>0</v>
      </c>
      <c r="H29" s="287">
        <f>'Штатное расписание'!I24</f>
        <v>0</v>
      </c>
      <c r="I29" s="287">
        <f>'Штатное расписание'!J24</f>
        <v>0</v>
      </c>
      <c r="J29" s="287">
        <f>'Штатное расписание'!K24</f>
        <v>0</v>
      </c>
      <c r="K29" s="335">
        <f t="shared" si="0"/>
        <v>0</v>
      </c>
      <c r="L29" s="337"/>
      <c r="M29" s="336" t="e">
        <f t="shared" si="1"/>
        <v>#DIV/0!</v>
      </c>
      <c r="N29" s="286"/>
      <c r="O29" s="109"/>
      <c r="P29" s="109"/>
    </row>
    <row r="30" spans="1:14" ht="15">
      <c r="A30" s="311">
        <v>9</v>
      </c>
      <c r="B30" s="321" t="str">
        <f>'Штатное расписание'!C25</f>
        <v>Педагог-психолог </v>
      </c>
      <c r="C30" s="287">
        <f>'Штатное расписание'!D25</f>
        <v>0</v>
      </c>
      <c r="D30" s="287">
        <f>'Штатное расписание'!E25</f>
        <v>0</v>
      </c>
      <c r="E30" s="287">
        <f>'Штатное расписание'!F25</f>
        <v>0</v>
      </c>
      <c r="F30" s="287">
        <f>'Штатное расписание'!G25</f>
        <v>0</v>
      </c>
      <c r="G30" s="287">
        <f>'Штатное расписание'!H25</f>
        <v>0</v>
      </c>
      <c r="H30" s="287">
        <f>'Штатное расписание'!I25</f>
        <v>0</v>
      </c>
      <c r="I30" s="287">
        <f>'Штатное расписание'!J25</f>
        <v>0</v>
      </c>
      <c r="J30" s="287">
        <f>'Штатное расписание'!K25</f>
        <v>0</v>
      </c>
      <c r="K30" s="335">
        <f t="shared" si="0"/>
        <v>0</v>
      </c>
      <c r="L30" s="337"/>
      <c r="M30" s="336" t="e">
        <f t="shared" si="1"/>
        <v>#DIV/0!</v>
      </c>
      <c r="N30" s="289"/>
    </row>
    <row r="31" spans="1:14" ht="15">
      <c r="A31" s="311">
        <v>10</v>
      </c>
      <c r="B31" s="321" t="str">
        <f>'Штатное расписание'!C26</f>
        <v>Социальный педагог</v>
      </c>
      <c r="C31" s="287">
        <f>'Штатное расписание'!D26</f>
        <v>0</v>
      </c>
      <c r="D31" s="287">
        <f>'Штатное расписание'!E26</f>
        <v>0</v>
      </c>
      <c r="E31" s="287">
        <f>'Штатное расписание'!F26</f>
        <v>0</v>
      </c>
      <c r="F31" s="287">
        <f>'Штатное расписание'!G26</f>
        <v>0</v>
      </c>
      <c r="G31" s="287">
        <f>'Штатное расписание'!H26</f>
        <v>0</v>
      </c>
      <c r="H31" s="287">
        <f>'Штатное расписание'!I26</f>
        <v>0</v>
      </c>
      <c r="I31" s="287">
        <f>'Штатное расписание'!J26</f>
        <v>0</v>
      </c>
      <c r="J31" s="287">
        <f>'Штатное расписание'!K26</f>
        <v>0</v>
      </c>
      <c r="K31" s="335">
        <f t="shared" si="0"/>
        <v>0</v>
      </c>
      <c r="L31" s="337"/>
      <c r="M31" s="336" t="e">
        <f t="shared" si="1"/>
        <v>#DIV/0!</v>
      </c>
      <c r="N31" s="289"/>
    </row>
    <row r="32" spans="1:14" ht="15">
      <c r="A32" s="311">
        <v>11</v>
      </c>
      <c r="B32" s="321" t="str">
        <f>'Штатное расписание'!C27</f>
        <v>Воспитатель</v>
      </c>
      <c r="C32" s="287">
        <f>'Штатное расписание'!D27</f>
        <v>0</v>
      </c>
      <c r="D32" s="287">
        <f>'Штатное расписание'!E27</f>
        <v>0</v>
      </c>
      <c r="E32" s="287">
        <f>'Штатное расписание'!F27</f>
        <v>0</v>
      </c>
      <c r="F32" s="287">
        <f>'Штатное расписание'!G27</f>
        <v>0</v>
      </c>
      <c r="G32" s="287">
        <f>'Штатное расписание'!H27</f>
        <v>0</v>
      </c>
      <c r="H32" s="287">
        <f>'Штатное расписание'!I27</f>
        <v>0</v>
      </c>
      <c r="I32" s="287">
        <f>'Штатное расписание'!J27</f>
        <v>0</v>
      </c>
      <c r="J32" s="287">
        <f>'Штатное расписание'!K27</f>
        <v>0</v>
      </c>
      <c r="K32" s="335">
        <f t="shared" si="0"/>
        <v>0</v>
      </c>
      <c r="L32" s="337"/>
      <c r="M32" s="336" t="e">
        <f t="shared" si="1"/>
        <v>#DIV/0!</v>
      </c>
      <c r="N32" s="289"/>
    </row>
    <row r="33" spans="1:14" ht="41.25" customHeight="1">
      <c r="A33" s="311">
        <v>12</v>
      </c>
      <c r="B33" s="321" t="str">
        <f>'Штатное расписание'!C28</f>
        <v>Воспитатель (работающий в группе компенсирующей и комбинированной направленности)</v>
      </c>
      <c r="C33" s="287">
        <f>'Штатное расписание'!D28</f>
        <v>0</v>
      </c>
      <c r="D33" s="287">
        <f>'Штатное расписание'!E28</f>
        <v>0</v>
      </c>
      <c r="E33" s="287">
        <f>'Штатное расписание'!F28</f>
        <v>0</v>
      </c>
      <c r="F33" s="287">
        <f>'Штатное расписание'!G28</f>
        <v>0</v>
      </c>
      <c r="G33" s="287">
        <f>'Штатное расписание'!H28</f>
        <v>0</v>
      </c>
      <c r="H33" s="287">
        <f>'Штатное расписание'!I28</f>
        <v>0</v>
      </c>
      <c r="I33" s="287">
        <f>'Штатное расписание'!J28</f>
        <v>0</v>
      </c>
      <c r="J33" s="287">
        <f>'Штатное расписание'!K28</f>
        <v>0</v>
      </c>
      <c r="K33" s="335">
        <f t="shared" si="0"/>
        <v>0</v>
      </c>
      <c r="L33" s="337"/>
      <c r="M33" s="336" t="e">
        <f t="shared" si="1"/>
        <v>#DIV/0!</v>
      </c>
      <c r="N33" s="289"/>
    </row>
    <row r="34" spans="1:14" ht="15">
      <c r="A34" s="311">
        <v>13</v>
      </c>
      <c r="B34" s="321" t="str">
        <f>'Штатное расписание'!C29</f>
        <v>Музыкальный руководитель</v>
      </c>
      <c r="C34" s="287">
        <f>'Штатное расписание'!D29</f>
        <v>0</v>
      </c>
      <c r="D34" s="287">
        <f>'Штатное расписание'!E29</f>
        <v>0</v>
      </c>
      <c r="E34" s="287">
        <f>'Штатное расписание'!F29</f>
        <v>0</v>
      </c>
      <c r="F34" s="287">
        <f>'Штатное расписание'!G29</f>
        <v>0</v>
      </c>
      <c r="G34" s="287">
        <f>'Штатное расписание'!H29</f>
        <v>0</v>
      </c>
      <c r="H34" s="287">
        <f>'Штатное расписание'!I29</f>
        <v>0</v>
      </c>
      <c r="I34" s="287">
        <f>'Штатное расписание'!J29</f>
        <v>0</v>
      </c>
      <c r="J34" s="287">
        <f>'Штатное расписание'!K29</f>
        <v>0</v>
      </c>
      <c r="K34" s="335">
        <f t="shared" si="0"/>
        <v>0</v>
      </c>
      <c r="L34" s="337"/>
      <c r="M34" s="336" t="e">
        <f t="shared" si="1"/>
        <v>#DIV/0!</v>
      </c>
      <c r="N34" s="289"/>
    </row>
    <row r="35" spans="1:14" ht="15">
      <c r="A35" s="311">
        <v>14</v>
      </c>
      <c r="B35" s="321" t="str">
        <f>'Штатное расписание'!C30</f>
        <v>Инструктор по физкультуре</v>
      </c>
      <c r="C35" s="287">
        <f>'Штатное расписание'!D30</f>
        <v>0</v>
      </c>
      <c r="D35" s="287">
        <f>'Штатное расписание'!E30</f>
        <v>0</v>
      </c>
      <c r="E35" s="287">
        <f>'Штатное расписание'!F30</f>
        <v>0</v>
      </c>
      <c r="F35" s="287">
        <f>'Штатное расписание'!G30</f>
        <v>0</v>
      </c>
      <c r="G35" s="287">
        <f>'Штатное расписание'!H30</f>
        <v>0</v>
      </c>
      <c r="H35" s="287">
        <f>'Штатное расписание'!I30</f>
        <v>0</v>
      </c>
      <c r="I35" s="287">
        <f>'Штатное расписание'!J30</f>
        <v>0</v>
      </c>
      <c r="J35" s="287">
        <f>'Штатное расписание'!K30</f>
        <v>0</v>
      </c>
      <c r="K35" s="335">
        <f t="shared" si="0"/>
        <v>0</v>
      </c>
      <c r="L35" s="337"/>
      <c r="M35" s="336" t="e">
        <f t="shared" si="1"/>
        <v>#DIV/0!</v>
      </c>
      <c r="N35" s="289"/>
    </row>
    <row r="36" spans="1:14" ht="15">
      <c r="A36" s="311">
        <v>15</v>
      </c>
      <c r="B36" s="321" t="s">
        <v>99</v>
      </c>
      <c r="C36" s="287">
        <f>'Штатное расписание'!D31</f>
        <v>0</v>
      </c>
      <c r="D36" s="287">
        <f>'Штатное расписание'!E31</f>
        <v>0</v>
      </c>
      <c r="E36" s="287">
        <f>'Штатное расписание'!F31</f>
        <v>0</v>
      </c>
      <c r="F36" s="287">
        <f>'Штатное расписание'!G31</f>
        <v>0</v>
      </c>
      <c r="G36" s="287">
        <f>'Штатное расписание'!H31</f>
        <v>0</v>
      </c>
      <c r="H36" s="287">
        <f>'Штатное расписание'!I31</f>
        <v>0</v>
      </c>
      <c r="I36" s="287">
        <f>'Штатное расписание'!J31</f>
        <v>0</v>
      </c>
      <c r="J36" s="287">
        <f>'Штатное расписание'!K31</f>
        <v>0</v>
      </c>
      <c r="K36" s="335">
        <f t="shared" si="0"/>
        <v>0</v>
      </c>
      <c r="L36" s="337"/>
      <c r="M36" s="336" t="e">
        <f t="shared" si="1"/>
        <v>#DIV/0!</v>
      </c>
      <c r="N36" s="289"/>
    </row>
    <row r="37" spans="1:14" ht="15">
      <c r="A37" s="311">
        <v>16</v>
      </c>
      <c r="B37" s="321" t="s">
        <v>23</v>
      </c>
      <c r="C37" s="287">
        <f>'Штатное расписание'!D32</f>
        <v>0</v>
      </c>
      <c r="D37" s="287">
        <f>'Штатное расписание'!E32</f>
        <v>0</v>
      </c>
      <c r="E37" s="287">
        <f>'Штатное расписание'!F32</f>
        <v>0</v>
      </c>
      <c r="F37" s="287">
        <f>'Штатное расписание'!G32</f>
        <v>0</v>
      </c>
      <c r="G37" s="287">
        <f>'Штатное расписание'!H32</f>
        <v>0</v>
      </c>
      <c r="H37" s="287">
        <f>'Штатное расписание'!I32</f>
        <v>0</v>
      </c>
      <c r="I37" s="287">
        <f>'Штатное расписание'!J32</f>
        <v>0</v>
      </c>
      <c r="J37" s="287">
        <f>'Штатное расписание'!K32</f>
        <v>0</v>
      </c>
      <c r="K37" s="335">
        <f t="shared" si="0"/>
        <v>0</v>
      </c>
      <c r="L37" s="337"/>
      <c r="M37" s="336" t="e">
        <f t="shared" si="1"/>
        <v>#DIV/0!</v>
      </c>
      <c r="N37" s="289"/>
    </row>
    <row r="38" spans="1:14" ht="15">
      <c r="A38" s="311">
        <v>17</v>
      </c>
      <c r="B38" s="321" t="s">
        <v>15</v>
      </c>
      <c r="C38" s="287">
        <f>'Штатное расписание'!D33</f>
        <v>0</v>
      </c>
      <c r="D38" s="287">
        <f>'Штатное расписание'!E33</f>
        <v>0</v>
      </c>
      <c r="E38" s="287">
        <f>'Штатное расписание'!F33</f>
        <v>0</v>
      </c>
      <c r="F38" s="287">
        <f>'Штатное расписание'!G33</f>
        <v>0</v>
      </c>
      <c r="G38" s="287">
        <f>'Штатное расписание'!H33</f>
        <v>0</v>
      </c>
      <c r="H38" s="287">
        <f>'Штатное расписание'!I33</f>
        <v>0</v>
      </c>
      <c r="I38" s="287">
        <f>'Штатное расписание'!J33</f>
        <v>0</v>
      </c>
      <c r="J38" s="287">
        <f>'Штатное расписание'!K33</f>
        <v>0</v>
      </c>
      <c r="K38" s="335">
        <f t="shared" si="0"/>
        <v>0</v>
      </c>
      <c r="L38" s="339"/>
      <c r="M38" s="336" t="e">
        <f t="shared" si="1"/>
        <v>#DIV/0!</v>
      </c>
      <c r="N38" s="289"/>
    </row>
    <row r="39" spans="1:14" ht="15">
      <c r="A39" s="311">
        <v>18</v>
      </c>
      <c r="B39" s="321" t="s">
        <v>91</v>
      </c>
      <c r="C39" s="287">
        <f>'Штатное расписание'!D34-C65</f>
        <v>0</v>
      </c>
      <c r="D39" s="288" t="e">
        <f>'Штатное расписание'!E34-D65</f>
        <v>#DIV/0!</v>
      </c>
      <c r="E39" s="288" t="e">
        <f>'Штатное расписание'!F34-E65</f>
        <v>#DIV/0!</v>
      </c>
      <c r="F39" s="288" t="e">
        <f>'Штатное расписание'!G34-F65</f>
        <v>#DIV/0!</v>
      </c>
      <c r="G39" s="288" t="e">
        <f>'Штатное расписание'!H34-G65</f>
        <v>#DIV/0!</v>
      </c>
      <c r="H39" s="288" t="e">
        <f>'Штатное расписание'!I34-H65</f>
        <v>#DIV/0!</v>
      </c>
      <c r="I39" s="288" t="e">
        <f>'Штатное расписание'!J34-I65</f>
        <v>#DIV/0!</v>
      </c>
      <c r="J39" s="288" t="e">
        <f>'Штатное расписание'!K34-J65</f>
        <v>#DIV/0!</v>
      </c>
      <c r="K39" s="335" t="e">
        <f t="shared" si="0"/>
        <v>#DIV/0!</v>
      </c>
      <c r="L39" s="338"/>
      <c r="M39" s="336" t="e">
        <f t="shared" si="1"/>
        <v>#DIV/0!</v>
      </c>
      <c r="N39" s="289"/>
    </row>
    <row r="40" spans="1:16" s="110" customFormat="1" ht="15" customHeight="1">
      <c r="A40" s="498" t="s">
        <v>11</v>
      </c>
      <c r="B40" s="499"/>
      <c r="C40" s="322">
        <f>SUM(C22:C39)-C27</f>
        <v>0</v>
      </c>
      <c r="D40" s="323" t="e">
        <f aca="true" t="shared" si="2" ref="D40:M40">SUM(D22:D39)</f>
        <v>#DIV/0!</v>
      </c>
      <c r="E40" s="323" t="e">
        <f t="shared" si="2"/>
        <v>#DIV/0!</v>
      </c>
      <c r="F40" s="323" t="e">
        <f t="shared" si="2"/>
        <v>#DIV/0!</v>
      </c>
      <c r="G40" s="323" t="e">
        <f t="shared" si="2"/>
        <v>#DIV/0!</v>
      </c>
      <c r="H40" s="323" t="e">
        <f t="shared" si="2"/>
        <v>#DIV/0!</v>
      </c>
      <c r="I40" s="323" t="e">
        <f t="shared" si="2"/>
        <v>#DIV/0!</v>
      </c>
      <c r="J40" s="323" t="e">
        <f t="shared" si="2"/>
        <v>#DIV/0!</v>
      </c>
      <c r="K40" s="324" t="e">
        <f t="shared" si="2"/>
        <v>#DIV/0!</v>
      </c>
      <c r="L40" s="325">
        <f t="shared" si="2"/>
        <v>0</v>
      </c>
      <c r="M40" s="326" t="e">
        <f t="shared" si="2"/>
        <v>#DIV/0!</v>
      </c>
      <c r="N40" s="286"/>
      <c r="O40" s="109"/>
      <c r="P40" s="109"/>
    </row>
    <row r="41" spans="1:14" ht="15">
      <c r="A41" s="498" t="s">
        <v>55</v>
      </c>
      <c r="B41" s="499"/>
      <c r="C41" s="327"/>
      <c r="D41" s="328"/>
      <c r="E41" s="329"/>
      <c r="F41" s="329"/>
      <c r="G41" s="329"/>
      <c r="H41" s="329"/>
      <c r="I41" s="329"/>
      <c r="J41" s="329"/>
      <c r="K41" s="343" t="e">
        <f>ROUND(K40/80*20,2)</f>
        <v>#DIV/0!</v>
      </c>
      <c r="L41" s="330"/>
      <c r="M41" s="342"/>
      <c r="N41" s="289" t="s">
        <v>102</v>
      </c>
    </row>
    <row r="42" spans="1:16" s="110" customFormat="1" ht="15.75" customHeight="1" thickBot="1">
      <c r="A42" s="500" t="s">
        <v>113</v>
      </c>
      <c r="B42" s="501"/>
      <c r="C42" s="331">
        <f>C40</f>
        <v>0</v>
      </c>
      <c r="D42" s="332" t="e">
        <f>D40+D41</f>
        <v>#DIV/0!</v>
      </c>
      <c r="E42" s="332" t="e">
        <f aca="true" t="shared" si="3" ref="E42:J42">E40+E41</f>
        <v>#DIV/0!</v>
      </c>
      <c r="F42" s="332" t="e">
        <f t="shared" si="3"/>
        <v>#DIV/0!</v>
      </c>
      <c r="G42" s="332" t="e">
        <f t="shared" si="3"/>
        <v>#DIV/0!</v>
      </c>
      <c r="H42" s="332" t="e">
        <f t="shared" si="3"/>
        <v>#DIV/0!</v>
      </c>
      <c r="I42" s="332" t="e">
        <f t="shared" si="3"/>
        <v>#DIV/0!</v>
      </c>
      <c r="J42" s="332" t="e">
        <f t="shared" si="3"/>
        <v>#DIV/0!</v>
      </c>
      <c r="K42" s="333" t="e">
        <f>K40+K41</f>
        <v>#DIV/0!</v>
      </c>
      <c r="L42" s="334">
        <f>L40+L41</f>
        <v>0</v>
      </c>
      <c r="M42" s="334" t="e">
        <f>M40+M41</f>
        <v>#DIV/0!</v>
      </c>
      <c r="N42" s="340"/>
      <c r="O42" s="109"/>
      <c r="P42" s="109"/>
    </row>
    <row r="43" spans="1:14" ht="19.5" customHeight="1" thickBot="1">
      <c r="A43" s="524" t="s">
        <v>116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6"/>
    </row>
    <row r="44" spans="1:14" ht="15">
      <c r="A44" s="317">
        <v>19</v>
      </c>
      <c r="B44" s="370" t="str">
        <f>'Штатное расписание'!C35</f>
        <v>Директор</v>
      </c>
      <c r="C44" s="312">
        <f>'Штатное расписание'!D35</f>
        <v>0</v>
      </c>
      <c r="D44" s="312">
        <f>'Штатное расписание'!E35</f>
        <v>0</v>
      </c>
      <c r="E44" s="312">
        <f>'Штатное расписание'!F35</f>
        <v>0</v>
      </c>
      <c r="F44" s="312">
        <f>'Штатное расписание'!G35</f>
        <v>0</v>
      </c>
      <c r="G44" s="312">
        <f>'Штатное расписание'!H35</f>
        <v>0</v>
      </c>
      <c r="H44" s="312">
        <f>'Штатное расписание'!I35</f>
        <v>0</v>
      </c>
      <c r="I44" s="312">
        <f>'Штатное расписание'!J35</f>
        <v>0</v>
      </c>
      <c r="J44" s="312">
        <f>'Штатное расписание'!K35</f>
        <v>0</v>
      </c>
      <c r="K44" s="344">
        <f>SUM(D44:J44)</f>
        <v>0</v>
      </c>
      <c r="L44" s="345"/>
      <c r="M44" s="346" t="e">
        <f>ROUND(K44/C44*L44,2)</f>
        <v>#DIV/0!</v>
      </c>
      <c r="N44" s="348"/>
    </row>
    <row r="45" spans="1:14" ht="26.25">
      <c r="A45" s="293">
        <v>20</v>
      </c>
      <c r="B45" s="371" t="str">
        <f>'Штатное расписание'!C36</f>
        <v>Заместитель директора по УВР(ВР, УР, УКР)</v>
      </c>
      <c r="C45" s="310">
        <f>'Штатное расписание'!D36</f>
        <v>0</v>
      </c>
      <c r="D45" s="310">
        <f>'Штатное расписание'!E36</f>
        <v>0</v>
      </c>
      <c r="E45" s="310">
        <f>'Штатное расписание'!F36</f>
        <v>0</v>
      </c>
      <c r="F45" s="310">
        <f>'Штатное расписание'!G36</f>
        <v>0</v>
      </c>
      <c r="G45" s="310">
        <f>'Штатное расписание'!H36</f>
        <v>0</v>
      </c>
      <c r="H45" s="310">
        <f>'Штатное расписание'!I36</f>
        <v>0</v>
      </c>
      <c r="I45" s="310">
        <f>'Штатное расписание'!J36</f>
        <v>0</v>
      </c>
      <c r="J45" s="310">
        <f>'Штатное расписание'!K36</f>
        <v>0</v>
      </c>
      <c r="K45" s="344">
        <f aca="true" t="shared" si="4" ref="K45:K57">SUM(D45:J45)</f>
        <v>0</v>
      </c>
      <c r="L45" s="346"/>
      <c r="M45" s="346" t="e">
        <f aca="true" t="shared" si="5" ref="M45:M58">ROUND(K45/C45*L45,2)</f>
        <v>#DIV/0!</v>
      </c>
      <c r="N45" s="348"/>
    </row>
    <row r="46" spans="1:14" ht="15">
      <c r="A46" s="317">
        <v>21</v>
      </c>
      <c r="B46" s="372" t="s">
        <v>99</v>
      </c>
      <c r="C46" s="310">
        <f>'Штатное расписание'!D37</f>
        <v>0</v>
      </c>
      <c r="D46" s="310">
        <f>'Штатное расписание'!E37</f>
        <v>0</v>
      </c>
      <c r="E46" s="310">
        <f>'Штатное расписание'!F37</f>
        <v>0</v>
      </c>
      <c r="F46" s="310">
        <f>'Штатное расписание'!G37</f>
        <v>0</v>
      </c>
      <c r="G46" s="310">
        <f>'Штатное расписание'!H37</f>
        <v>0</v>
      </c>
      <c r="H46" s="310">
        <f>'Штатное расписание'!I37</f>
        <v>0</v>
      </c>
      <c r="I46" s="310">
        <f>'Штатное расписание'!J37</f>
        <v>0</v>
      </c>
      <c r="J46" s="310">
        <f>'Штатное расписание'!K37</f>
        <v>0</v>
      </c>
      <c r="K46" s="344">
        <f t="shared" si="4"/>
        <v>0</v>
      </c>
      <c r="L46" s="346"/>
      <c r="M46" s="346" t="e">
        <f t="shared" si="5"/>
        <v>#DIV/0!</v>
      </c>
      <c r="N46" s="348"/>
    </row>
    <row r="47" spans="1:14" ht="14.25" customHeight="1">
      <c r="A47" s="293">
        <v>22</v>
      </c>
      <c r="B47" s="372" t="str">
        <f>'Штатное расписание'!C38</f>
        <v>Главный бухгалтер</v>
      </c>
      <c r="C47" s="310">
        <f>'Штатное расписание'!D38</f>
        <v>0</v>
      </c>
      <c r="D47" s="310">
        <f>'Штатное расписание'!E38</f>
        <v>0</v>
      </c>
      <c r="E47" s="310">
        <f>'Штатное расписание'!F38</f>
        <v>0</v>
      </c>
      <c r="F47" s="310">
        <f>'Штатное расписание'!G38</f>
        <v>0</v>
      </c>
      <c r="G47" s="310">
        <f>'Штатное расписание'!H38</f>
        <v>0</v>
      </c>
      <c r="H47" s="310">
        <f>'Штатное расписание'!I38</f>
        <v>0</v>
      </c>
      <c r="I47" s="310">
        <f>'Штатное расписание'!J38</f>
        <v>0</v>
      </c>
      <c r="J47" s="310">
        <f>'Штатное расписание'!K38</f>
        <v>0</v>
      </c>
      <c r="K47" s="344">
        <f t="shared" si="4"/>
        <v>0</v>
      </c>
      <c r="L47" s="346"/>
      <c r="M47" s="346" t="e">
        <f t="shared" si="5"/>
        <v>#DIV/0!</v>
      </c>
      <c r="N47" s="348"/>
    </row>
    <row r="48" spans="1:14" ht="15">
      <c r="A48" s="317">
        <v>23</v>
      </c>
      <c r="B48" s="372" t="str">
        <f>'Штатное расписание'!C39</f>
        <v>Старший воспитатель</v>
      </c>
      <c r="C48" s="310">
        <f>'Штатное расписание'!D39</f>
        <v>0</v>
      </c>
      <c r="D48" s="310">
        <f>'Штатное расписание'!E39</f>
        <v>0</v>
      </c>
      <c r="E48" s="310">
        <f>'Штатное расписание'!F39</f>
        <v>0</v>
      </c>
      <c r="F48" s="310">
        <f>'Штатное расписание'!G39</f>
        <v>0</v>
      </c>
      <c r="G48" s="310">
        <f>'Штатное расписание'!H39</f>
        <v>0</v>
      </c>
      <c r="H48" s="310">
        <f>'Штатное расписание'!I39</f>
        <v>0</v>
      </c>
      <c r="I48" s="310">
        <f>'Штатное расписание'!J39</f>
        <v>0</v>
      </c>
      <c r="J48" s="310">
        <f>'Штатное расписание'!K39</f>
        <v>0</v>
      </c>
      <c r="K48" s="344">
        <f t="shared" si="4"/>
        <v>0</v>
      </c>
      <c r="L48" s="346"/>
      <c r="M48" s="346" t="e">
        <f t="shared" si="5"/>
        <v>#DIV/0!</v>
      </c>
      <c r="N48" s="348"/>
    </row>
    <row r="49" spans="1:14" ht="15">
      <c r="A49" s="293">
        <v>24</v>
      </c>
      <c r="B49" s="372" t="str">
        <f>'Штатное расписание'!C40</f>
        <v>Учитель </v>
      </c>
      <c r="C49" s="310">
        <f>'Штатное расписание'!D41</f>
        <v>0</v>
      </c>
      <c r="D49" s="430">
        <f>'Штатное расписание'!E40</f>
        <v>0</v>
      </c>
      <c r="E49" s="430">
        <f>'Штатное расписание'!F40</f>
        <v>0</v>
      </c>
      <c r="F49" s="430">
        <f>'Штатное расписание'!G40</f>
        <v>0</v>
      </c>
      <c r="G49" s="430">
        <f>'Штатное расписание'!H40</f>
        <v>0</v>
      </c>
      <c r="H49" s="430">
        <f>'Штатное расписание'!I40</f>
        <v>0</v>
      </c>
      <c r="I49" s="430">
        <f>'Штатное расписание'!J40</f>
        <v>0</v>
      </c>
      <c r="J49" s="430">
        <f>'Штатное расписание'!K40</f>
        <v>0</v>
      </c>
      <c r="K49" s="344">
        <f t="shared" si="4"/>
        <v>0</v>
      </c>
      <c r="L49" s="346"/>
      <c r="M49" s="346" t="e">
        <f t="shared" si="5"/>
        <v>#DIV/0!</v>
      </c>
      <c r="N49" s="348"/>
    </row>
    <row r="50" spans="1:14" ht="15">
      <c r="A50" s="317">
        <v>25</v>
      </c>
      <c r="B50" s="372" t="str">
        <f>'Штатное расписание'!C42</f>
        <v>Учитель-дефектолог</v>
      </c>
      <c r="C50" s="310">
        <f>'Штатное расписание'!D42</f>
        <v>0</v>
      </c>
      <c r="D50" s="310">
        <f>'Штатное расписание'!E42</f>
        <v>0</v>
      </c>
      <c r="E50" s="310">
        <f>'Штатное расписание'!F42</f>
        <v>0</v>
      </c>
      <c r="F50" s="310">
        <f>'Штатное расписание'!G42</f>
        <v>0</v>
      </c>
      <c r="G50" s="310">
        <f>'Штатное расписание'!H42</f>
        <v>0</v>
      </c>
      <c r="H50" s="310">
        <f>'Штатное расписание'!I42</f>
        <v>0</v>
      </c>
      <c r="I50" s="310">
        <f>'Штатное расписание'!J42</f>
        <v>0</v>
      </c>
      <c r="J50" s="310">
        <f>'Штатное расписание'!K42</f>
        <v>0</v>
      </c>
      <c r="K50" s="344">
        <f t="shared" si="4"/>
        <v>0</v>
      </c>
      <c r="L50" s="346"/>
      <c r="M50" s="346" t="e">
        <f t="shared" si="5"/>
        <v>#DIV/0!</v>
      </c>
      <c r="N50" s="348"/>
    </row>
    <row r="51" spans="1:14" ht="15">
      <c r="A51" s="293">
        <v>26</v>
      </c>
      <c r="B51" s="372" t="s">
        <v>18</v>
      </c>
      <c r="C51" s="310">
        <f>'Штатное расписание'!D43</f>
        <v>0</v>
      </c>
      <c r="D51" s="310">
        <f>'Штатное расписание'!E43</f>
        <v>0</v>
      </c>
      <c r="E51" s="310">
        <f>'Штатное расписание'!F43</f>
        <v>0</v>
      </c>
      <c r="F51" s="310">
        <f>'Штатное расписание'!G43</f>
        <v>0</v>
      </c>
      <c r="G51" s="310">
        <f>'Штатное расписание'!H43</f>
        <v>0</v>
      </c>
      <c r="H51" s="310">
        <f>'Штатное расписание'!I43</f>
        <v>0</v>
      </c>
      <c r="I51" s="310">
        <f>'Штатное расписание'!J43</f>
        <v>0</v>
      </c>
      <c r="J51" s="310">
        <f>'Штатное расписание'!K43</f>
        <v>0</v>
      </c>
      <c r="K51" s="344">
        <f t="shared" si="4"/>
        <v>0</v>
      </c>
      <c r="L51" s="346"/>
      <c r="M51" s="346" t="e">
        <f t="shared" si="5"/>
        <v>#DIV/0!</v>
      </c>
      <c r="N51" s="348"/>
    </row>
    <row r="52" spans="1:14" ht="15">
      <c r="A52" s="317">
        <v>27</v>
      </c>
      <c r="B52" s="372" t="s">
        <v>3</v>
      </c>
      <c r="C52" s="310">
        <f>'Штатное расписание'!D44</f>
        <v>0</v>
      </c>
      <c r="D52" s="310">
        <f>'Штатное расписание'!E44</f>
        <v>0</v>
      </c>
      <c r="E52" s="310" t="e">
        <f>'Штатное расписание'!F44</f>
        <v>#DIV/0!</v>
      </c>
      <c r="F52" s="310">
        <f>'Штатное расписание'!G44</f>
        <v>0</v>
      </c>
      <c r="G52" s="310" t="e">
        <f>'Штатное расписание'!H44</f>
        <v>#DIV/0!</v>
      </c>
      <c r="H52" s="310">
        <f>'Штатное расписание'!I44</f>
        <v>0</v>
      </c>
      <c r="I52" s="310">
        <f>'Штатное расписание'!J44</f>
        <v>0</v>
      </c>
      <c r="J52" s="310">
        <f>'Штатное расписание'!K44</f>
        <v>0</v>
      </c>
      <c r="K52" s="344" t="e">
        <f t="shared" si="4"/>
        <v>#DIV/0!</v>
      </c>
      <c r="L52" s="346"/>
      <c r="M52" s="346" t="e">
        <f t="shared" si="5"/>
        <v>#DIV/0!</v>
      </c>
      <c r="N52" s="349"/>
    </row>
    <row r="53" spans="1:14" ht="15">
      <c r="A53" s="293">
        <v>28</v>
      </c>
      <c r="B53" s="372" t="s">
        <v>7</v>
      </c>
      <c r="C53" s="310">
        <f>'Штатное расписание'!D45</f>
        <v>0</v>
      </c>
      <c r="D53" s="310">
        <f>'Штатное расписание'!E45</f>
        <v>0</v>
      </c>
      <c r="E53" s="310">
        <f>'Штатное расписание'!F45</f>
        <v>0</v>
      </c>
      <c r="F53" s="310">
        <f>'Штатное расписание'!G45</f>
        <v>0</v>
      </c>
      <c r="G53" s="310">
        <f>'Штатное расписание'!H45</f>
        <v>0</v>
      </c>
      <c r="H53" s="310">
        <f>'Штатное расписание'!I45</f>
        <v>0</v>
      </c>
      <c r="I53" s="310">
        <f>'Штатное расписание'!J45</f>
        <v>0</v>
      </c>
      <c r="J53" s="310">
        <f>'Штатное расписание'!K45</f>
        <v>0</v>
      </c>
      <c r="K53" s="344">
        <f>SUM(D53:J53)</f>
        <v>0</v>
      </c>
      <c r="L53" s="346"/>
      <c r="M53" s="346" t="e">
        <f t="shared" si="5"/>
        <v>#DIV/0!</v>
      </c>
      <c r="N53" s="349"/>
    </row>
    <row r="54" spans="1:14" ht="15">
      <c r="A54" s="317">
        <v>29</v>
      </c>
      <c r="B54" s="372" t="str">
        <f>'Штатное расписание'!C46</f>
        <v>Воспитатель ГПД</v>
      </c>
      <c r="C54" s="437">
        <f>'Штатное расписание'!D46</f>
        <v>0</v>
      </c>
      <c r="D54" s="437">
        <f>'Штатное расписание'!E46</f>
        <v>0</v>
      </c>
      <c r="E54" s="437">
        <f>'Штатное расписание'!F46</f>
        <v>0</v>
      </c>
      <c r="F54" s="437">
        <f>'Штатное расписание'!G46</f>
        <v>0</v>
      </c>
      <c r="G54" s="437">
        <f>'Штатное расписание'!H46</f>
        <v>0</v>
      </c>
      <c r="H54" s="437">
        <f>'Штатное расписание'!I46</f>
        <v>0</v>
      </c>
      <c r="I54" s="437">
        <f>'Штатное расписание'!J46</f>
        <v>0</v>
      </c>
      <c r="J54" s="437">
        <f>'Штатное расписание'!K46</f>
        <v>0</v>
      </c>
      <c r="K54" s="344">
        <f t="shared" si="4"/>
        <v>0</v>
      </c>
      <c r="L54" s="346"/>
      <c r="M54" s="346" t="e">
        <f t="shared" si="5"/>
        <v>#DIV/0!</v>
      </c>
      <c r="N54" s="349"/>
    </row>
    <row r="55" spans="1:14" ht="15">
      <c r="A55" s="293">
        <v>30</v>
      </c>
      <c r="B55" s="372" t="str">
        <f>'Штатное расписание'!C47</f>
        <v>Секретарь (делопроизводитель)</v>
      </c>
      <c r="C55" s="310">
        <f>'Штатное расписание'!D47</f>
        <v>0</v>
      </c>
      <c r="D55" s="310">
        <f>'Штатное расписание'!E47</f>
        <v>0</v>
      </c>
      <c r="E55" s="310">
        <f>'Штатное расписание'!F47</f>
        <v>0</v>
      </c>
      <c r="F55" s="310">
        <f>'Штатное расписание'!G47</f>
        <v>0</v>
      </c>
      <c r="G55" s="310">
        <f>'Штатное расписание'!H47</f>
        <v>0</v>
      </c>
      <c r="H55" s="310">
        <f>'Штатное расписание'!I47</f>
        <v>0</v>
      </c>
      <c r="I55" s="310">
        <f>'Штатное расписание'!J47</f>
        <v>0</v>
      </c>
      <c r="J55" s="310">
        <f>'Штатное расписание'!K47</f>
        <v>0</v>
      </c>
      <c r="K55" s="344">
        <f t="shared" si="4"/>
        <v>0</v>
      </c>
      <c r="L55" s="346"/>
      <c r="M55" s="346" t="e">
        <f t="shared" si="5"/>
        <v>#DIV/0!</v>
      </c>
      <c r="N55" s="349"/>
    </row>
    <row r="56" spans="1:14" ht="15">
      <c r="A56" s="317">
        <v>31</v>
      </c>
      <c r="B56" s="372" t="str">
        <f>'Штатное расписание'!C48</f>
        <v>Рабочий по обслуж.зд.</v>
      </c>
      <c r="C56" s="310">
        <f>'Штатное расписание'!D48</f>
        <v>0</v>
      </c>
      <c r="D56" s="310">
        <f>'Штатное расписание'!E48</f>
        <v>0</v>
      </c>
      <c r="E56" s="310">
        <f>'Штатное расписание'!F48</f>
        <v>0</v>
      </c>
      <c r="F56" s="310">
        <f>'Штатное расписание'!G48</f>
        <v>0</v>
      </c>
      <c r="G56" s="310">
        <f>'Штатное расписание'!H48</f>
        <v>0</v>
      </c>
      <c r="H56" s="310">
        <f>'Штатное расписание'!I48</f>
        <v>0</v>
      </c>
      <c r="I56" s="310">
        <f>'Штатное расписание'!J48</f>
        <v>0</v>
      </c>
      <c r="J56" s="310">
        <f>'Штатное расписание'!K48</f>
        <v>0</v>
      </c>
      <c r="K56" s="344">
        <f t="shared" si="4"/>
        <v>0</v>
      </c>
      <c r="L56" s="346"/>
      <c r="M56" s="346" t="e">
        <f t="shared" si="5"/>
        <v>#DIV/0!</v>
      </c>
      <c r="N56" s="349"/>
    </row>
    <row r="57" spans="1:14" ht="15">
      <c r="A57" s="293">
        <v>32</v>
      </c>
      <c r="B57" s="372" t="str">
        <f>'Штатное расписание'!C49</f>
        <v>Уборщик служебных помещений</v>
      </c>
      <c r="C57" s="310">
        <f>'Штатное расписание'!D49</f>
        <v>0</v>
      </c>
      <c r="D57" s="310">
        <f>'Штатное расписание'!E49</f>
        <v>0</v>
      </c>
      <c r="E57" s="310">
        <f>'Штатное расписание'!F49</f>
        <v>0</v>
      </c>
      <c r="F57" s="310">
        <f>'Штатное расписание'!G49</f>
        <v>0</v>
      </c>
      <c r="G57" s="310">
        <f>'Штатное расписание'!H49</f>
        <v>0</v>
      </c>
      <c r="H57" s="310">
        <f>'Штатное расписание'!I49</f>
        <v>0</v>
      </c>
      <c r="I57" s="310">
        <f>'Штатное расписание'!J49</f>
        <v>0</v>
      </c>
      <c r="J57" s="310">
        <f>'Штатное расписание'!K49</f>
        <v>0</v>
      </c>
      <c r="K57" s="344">
        <f t="shared" si="4"/>
        <v>0</v>
      </c>
      <c r="L57" s="346"/>
      <c r="M57" s="346" t="e">
        <f t="shared" si="5"/>
        <v>#DIV/0!</v>
      </c>
      <c r="N57" s="349"/>
    </row>
    <row r="58" spans="1:14" ht="15">
      <c r="A58" s="317">
        <v>33</v>
      </c>
      <c r="B58" s="372" t="str">
        <f>'Штатное расписание'!C50</f>
        <v>Гардеробщик</v>
      </c>
      <c r="C58" s="310">
        <f>'Штатное расписание'!D50</f>
        <v>0</v>
      </c>
      <c r="D58" s="310">
        <f>'Штатное расписание'!E50</f>
        <v>0</v>
      </c>
      <c r="E58" s="310">
        <f>'Штатное расписание'!F50</f>
        <v>0</v>
      </c>
      <c r="F58" s="310">
        <f>'Штатное расписание'!G50</f>
        <v>0</v>
      </c>
      <c r="G58" s="310">
        <f>'Штатное расписание'!H50</f>
        <v>0</v>
      </c>
      <c r="H58" s="310">
        <f>'Штатное расписание'!I50</f>
        <v>0</v>
      </c>
      <c r="I58" s="310">
        <f>'Штатное расписание'!J50</f>
        <v>0</v>
      </c>
      <c r="J58" s="310">
        <f>'Штатное расписание'!K50</f>
        <v>0</v>
      </c>
      <c r="K58" s="344">
        <f>SUM(D58:J58)</f>
        <v>0</v>
      </c>
      <c r="L58" s="347"/>
      <c r="M58" s="346" t="e">
        <f t="shared" si="5"/>
        <v>#DIV/0!</v>
      </c>
      <c r="N58" s="349"/>
    </row>
    <row r="59" spans="1:16" s="110" customFormat="1" ht="15">
      <c r="A59" s="527" t="s">
        <v>11</v>
      </c>
      <c r="B59" s="528"/>
      <c r="C59" s="398">
        <f>SUM(C44:C58)-C49</f>
        <v>0</v>
      </c>
      <c r="D59" s="399">
        <f>SUM(D44:D58)</f>
        <v>0</v>
      </c>
      <c r="E59" s="399" t="e">
        <f aca="true" t="shared" si="6" ref="E59:J59">SUM(E44:E58)</f>
        <v>#DIV/0!</v>
      </c>
      <c r="F59" s="399">
        <f t="shared" si="6"/>
        <v>0</v>
      </c>
      <c r="G59" s="399" t="e">
        <f t="shared" si="6"/>
        <v>#DIV/0!</v>
      </c>
      <c r="H59" s="399">
        <f t="shared" si="6"/>
        <v>0</v>
      </c>
      <c r="I59" s="399">
        <f t="shared" si="6"/>
        <v>0</v>
      </c>
      <c r="J59" s="399">
        <f t="shared" si="6"/>
        <v>0</v>
      </c>
      <c r="K59" s="399" t="e">
        <f>SUM(K44:K58)</f>
        <v>#DIV/0!</v>
      </c>
      <c r="L59" s="400">
        <f>SUM(L44:L58)</f>
        <v>0</v>
      </c>
      <c r="M59" s="400" t="e">
        <f>SUM(M44:M58)</f>
        <v>#DIV/0!</v>
      </c>
      <c r="N59" s="127"/>
      <c r="O59" s="109"/>
      <c r="P59" s="109"/>
    </row>
    <row r="60" spans="1:14" ht="15">
      <c r="A60" s="560" t="s">
        <v>55</v>
      </c>
      <c r="B60" s="561"/>
      <c r="C60" s="401"/>
      <c r="D60" s="402"/>
      <c r="E60" s="360"/>
      <c r="F60" s="360"/>
      <c r="G60" s="360"/>
      <c r="H60" s="360"/>
      <c r="I60" s="360"/>
      <c r="J60" s="360"/>
      <c r="K60" s="399" t="e">
        <f>ROUND(K59/80*20,2)</f>
        <v>#DIV/0!</v>
      </c>
      <c r="L60" s="403"/>
      <c r="M60" s="400"/>
      <c r="N60" s="127" t="s">
        <v>103</v>
      </c>
    </row>
    <row r="61" spans="1:14" ht="15">
      <c r="A61" s="562" t="s">
        <v>67</v>
      </c>
      <c r="B61" s="563"/>
      <c r="C61" s="563"/>
      <c r="D61" s="563"/>
      <c r="E61" s="563"/>
      <c r="F61" s="563"/>
      <c r="G61" s="563"/>
      <c r="H61" s="563"/>
      <c r="I61" s="563"/>
      <c r="J61" s="564"/>
      <c r="K61" s="404"/>
      <c r="L61" s="405"/>
      <c r="M61" s="400">
        <f>K61</f>
        <v>0</v>
      </c>
      <c r="N61" s="127"/>
    </row>
    <row r="62" spans="1:16" s="110" customFormat="1" ht="16.5" thickBot="1">
      <c r="A62" s="505" t="s">
        <v>114</v>
      </c>
      <c r="B62" s="506"/>
      <c r="C62" s="406">
        <f>C59</f>
        <v>0</v>
      </c>
      <c r="D62" s="406">
        <f aca="true" t="shared" si="7" ref="D62:J62">D59</f>
        <v>0</v>
      </c>
      <c r="E62" s="406" t="e">
        <f t="shared" si="7"/>
        <v>#DIV/0!</v>
      </c>
      <c r="F62" s="406">
        <f t="shared" si="7"/>
        <v>0</v>
      </c>
      <c r="G62" s="406" t="e">
        <f t="shared" si="7"/>
        <v>#DIV/0!</v>
      </c>
      <c r="H62" s="406">
        <f t="shared" si="7"/>
        <v>0</v>
      </c>
      <c r="I62" s="406">
        <f t="shared" si="7"/>
        <v>0</v>
      </c>
      <c r="J62" s="406">
        <f t="shared" si="7"/>
        <v>0</v>
      </c>
      <c r="K62" s="407" t="e">
        <f>K59+K60+K61</f>
        <v>#DIV/0!</v>
      </c>
      <c r="L62" s="408">
        <f>L59+L60+L61</f>
        <v>0</v>
      </c>
      <c r="M62" s="409" t="e">
        <f>M59+M60+M61</f>
        <v>#DIV/0!</v>
      </c>
      <c r="N62" s="350"/>
      <c r="O62" s="109"/>
      <c r="P62" s="109"/>
    </row>
    <row r="63" spans="1:16" s="110" customFormat="1" ht="15" customHeight="1" thickBot="1">
      <c r="A63" s="540" t="s">
        <v>118</v>
      </c>
      <c r="B63" s="541"/>
      <c r="C63" s="541"/>
      <c r="D63" s="541"/>
      <c r="E63" s="541"/>
      <c r="F63" s="541"/>
      <c r="G63" s="541"/>
      <c r="H63" s="541"/>
      <c r="I63" s="541"/>
      <c r="J63" s="541"/>
      <c r="K63" s="542"/>
      <c r="L63" s="126"/>
      <c r="M63" s="126"/>
      <c r="N63" s="25"/>
      <c r="O63" s="109"/>
      <c r="P63" s="109"/>
    </row>
    <row r="64" spans="1:14" ht="15">
      <c r="A64" s="318">
        <v>34</v>
      </c>
      <c r="B64" s="361" t="str">
        <f>'Штатное расписание'!C51</f>
        <v>Врач-специалист</v>
      </c>
      <c r="C64" s="291">
        <f>'Штатное расписание'!D51</f>
        <v>0</v>
      </c>
      <c r="D64" s="441">
        <f>'Штатное расписание'!E51</f>
        <v>0</v>
      </c>
      <c r="E64" s="441">
        <f>'Штатное расписание'!F51</f>
        <v>0</v>
      </c>
      <c r="F64" s="441">
        <f>'Штатное расписание'!G51</f>
        <v>0</v>
      </c>
      <c r="G64" s="441">
        <f>'Штатное расписание'!H51</f>
        <v>0</v>
      </c>
      <c r="H64" s="441">
        <f>'Штатное расписание'!I51</f>
        <v>0</v>
      </c>
      <c r="I64" s="441">
        <f>'Штатное расписание'!J51</f>
        <v>0</v>
      </c>
      <c r="J64" s="441">
        <f>'Штатное расписание'!K51</f>
        <v>0</v>
      </c>
      <c r="K64" s="344">
        <f aca="true" t="shared" si="8" ref="K64:K69">SUM(D64:J64)</f>
        <v>0</v>
      </c>
      <c r="L64" s="119"/>
      <c r="M64" s="119"/>
      <c r="N64" s="28"/>
    </row>
    <row r="65" spans="1:14" ht="15">
      <c r="A65" s="292">
        <v>35</v>
      </c>
      <c r="B65" s="362" t="str">
        <f>'Штатное расписание'!C52</f>
        <v>Старшая медицинская сестра</v>
      </c>
      <c r="C65" s="313">
        <v>0</v>
      </c>
      <c r="D65" s="314" t="e">
        <f>'Штатное расписание'!E34/'Штатное расписание'!D34*C65</f>
        <v>#DIV/0!</v>
      </c>
      <c r="E65" s="314" t="e">
        <f>'Штатное расписание'!F34/'Штатное расписание'!D34*C65</f>
        <v>#DIV/0!</v>
      </c>
      <c r="F65" s="314" t="e">
        <f>'Штатное расписание'!G34/'Штатное расписание'!D34*C65</f>
        <v>#DIV/0!</v>
      </c>
      <c r="G65" s="314" t="e">
        <f>'Штатное расписание'!H34/'Штатное расписание'!D34*C65</f>
        <v>#DIV/0!</v>
      </c>
      <c r="H65" s="314" t="e">
        <f>'Штатное расписание'!I34/'Штатное расписание'!D34*C65</f>
        <v>#DIV/0!</v>
      </c>
      <c r="I65" s="314" t="e">
        <f>'Штатное расписание'!J34/'Штатное расписание'!D34*C65</f>
        <v>#DIV/0!</v>
      </c>
      <c r="J65" s="314" t="e">
        <f>'Штатное расписание'!K34/'Штатное расписание'!D34*C65</f>
        <v>#DIV/0!</v>
      </c>
      <c r="K65" s="344" t="e">
        <f>SUM(D65:J65)</f>
        <v>#DIV/0!</v>
      </c>
      <c r="L65" s="122"/>
      <c r="M65" s="122"/>
      <c r="N65" s="28"/>
    </row>
    <row r="66" spans="1:14" ht="25.5" customHeight="1">
      <c r="A66" s="318">
        <v>36</v>
      </c>
      <c r="B66" s="362" t="str">
        <f>'Штатное расписание'!C53</f>
        <v>Медицинская сестра(для организации питания)</v>
      </c>
      <c r="C66" s="442">
        <f>'Штатное расписание'!D53-C98</f>
        <v>0</v>
      </c>
      <c r="D66" s="442">
        <f>'Штатное расписание'!E53-D98</f>
        <v>0</v>
      </c>
      <c r="E66" s="442">
        <f>'Штатное расписание'!F53-E98</f>
        <v>0</v>
      </c>
      <c r="F66" s="442">
        <f>'Штатное расписание'!G53-F98</f>
        <v>0</v>
      </c>
      <c r="G66" s="442">
        <f>'Штатное расписание'!H53-G98</f>
        <v>0</v>
      </c>
      <c r="H66" s="442">
        <f>'Штатное расписание'!I53-H98</f>
        <v>0</v>
      </c>
      <c r="I66" s="442">
        <f>'Штатное расписание'!J53-I98</f>
        <v>0</v>
      </c>
      <c r="J66" s="442">
        <f>'Штатное расписание'!K53-J98</f>
        <v>0</v>
      </c>
      <c r="K66" s="344">
        <f t="shared" si="8"/>
        <v>0</v>
      </c>
      <c r="L66" s="119"/>
      <c r="M66" s="119"/>
      <c r="N66" s="28"/>
    </row>
    <row r="67" spans="1:14" ht="15">
      <c r="A67" s="292">
        <v>37</v>
      </c>
      <c r="B67" s="362" t="str">
        <f>'Штатное расписание'!C54</f>
        <v>Медсестра по массажу</v>
      </c>
      <c r="C67" s="442">
        <f>'Штатное расписание'!D54-C99</f>
        <v>0</v>
      </c>
      <c r="D67" s="442">
        <f>'Штатное расписание'!E54-D99</f>
        <v>0</v>
      </c>
      <c r="E67" s="442">
        <f>'Штатное расписание'!F54-E99</f>
        <v>0</v>
      </c>
      <c r="F67" s="442">
        <f>'Штатное расписание'!G54-F99</f>
        <v>0</v>
      </c>
      <c r="G67" s="442">
        <f>'Штатное расписание'!H54-G99</f>
        <v>0</v>
      </c>
      <c r="H67" s="442">
        <f>'Штатное расписание'!I54-H99</f>
        <v>0</v>
      </c>
      <c r="I67" s="442">
        <f>'Штатное расписание'!J54-I99</f>
        <v>0</v>
      </c>
      <c r="J67" s="442">
        <f>'Штатное расписание'!K54-J99</f>
        <v>0</v>
      </c>
      <c r="K67" s="344">
        <f t="shared" si="8"/>
        <v>0</v>
      </c>
      <c r="L67" s="119"/>
      <c r="M67" s="119"/>
      <c r="N67" s="28"/>
    </row>
    <row r="68" spans="1:14" ht="15">
      <c r="A68" s="318">
        <v>38</v>
      </c>
      <c r="B68" s="362" t="str">
        <f>'Штатное расписание'!C55</f>
        <v>Шеф-повар</v>
      </c>
      <c r="C68" s="315">
        <f>'Штатное расписание'!D55-Расшифровка!C96</f>
        <v>0</v>
      </c>
      <c r="D68" s="315">
        <f>'Штатное расписание'!E55-Расшифровка!D96</f>
        <v>0</v>
      </c>
      <c r="E68" s="315">
        <f>'Штатное расписание'!F55-Расшифровка!E96</f>
        <v>0</v>
      </c>
      <c r="F68" s="315">
        <f>'Штатное расписание'!G55-Расшифровка!F96</f>
        <v>0</v>
      </c>
      <c r="G68" s="315">
        <f>'Штатное расписание'!H55-Расшифровка!G96</f>
        <v>0</v>
      </c>
      <c r="H68" s="315">
        <f>'Штатное расписание'!I55-Расшифровка!H96</f>
        <v>0</v>
      </c>
      <c r="I68" s="315">
        <f>'Штатное расписание'!J55-Расшифровка!I96</f>
        <v>0</v>
      </c>
      <c r="J68" s="315">
        <f>'Штатное расписание'!K55-Расшифровка!J96</f>
        <v>0</v>
      </c>
      <c r="K68" s="344">
        <f t="shared" si="8"/>
        <v>0</v>
      </c>
      <c r="L68" s="123"/>
      <c r="M68" s="123"/>
      <c r="N68" s="28"/>
    </row>
    <row r="69" spans="1:14" ht="15">
      <c r="A69" s="292">
        <v>39</v>
      </c>
      <c r="B69" s="362" t="str">
        <f>'Штатное расписание'!C56</f>
        <v>Повар</v>
      </c>
      <c r="C69" s="440">
        <f>'Штатное расписание'!D56-Расшифровка!C97</f>
        <v>0</v>
      </c>
      <c r="D69" s="440">
        <f>'Штатное расписание'!E56-Расшифровка!D97</f>
        <v>0</v>
      </c>
      <c r="E69" s="440">
        <f>'Штатное расписание'!F56-Расшифровка!E97</f>
        <v>0</v>
      </c>
      <c r="F69" s="440">
        <f>'Штатное расписание'!G56-Расшифровка!F97</f>
        <v>0</v>
      </c>
      <c r="G69" s="440">
        <f>'Штатное расписание'!H56-Расшифровка!G97</f>
        <v>0</v>
      </c>
      <c r="H69" s="440">
        <f>'Штатное расписание'!I56-Расшифровка!H97</f>
        <v>0</v>
      </c>
      <c r="I69" s="440">
        <f>'Штатное расписание'!J56-Расшифровка!I97</f>
        <v>0</v>
      </c>
      <c r="J69" s="440">
        <f>'Штатное расписание'!K56-Расшифровка!J97</f>
        <v>0</v>
      </c>
      <c r="K69" s="344">
        <f t="shared" si="8"/>
        <v>0</v>
      </c>
      <c r="L69" s="119"/>
      <c r="M69" s="119"/>
      <c r="N69" s="28"/>
    </row>
    <row r="70" spans="1:16" s="110" customFormat="1" ht="15" customHeight="1">
      <c r="A70" s="543" t="s">
        <v>11</v>
      </c>
      <c r="B70" s="544"/>
      <c r="C70" s="352"/>
      <c r="D70" s="353" t="e">
        <f aca="true" t="shared" si="9" ref="D70:J70">SUM(D64:D69)</f>
        <v>#DIV/0!</v>
      </c>
      <c r="E70" s="353" t="e">
        <f t="shared" si="9"/>
        <v>#DIV/0!</v>
      </c>
      <c r="F70" s="353" t="e">
        <f t="shared" si="9"/>
        <v>#DIV/0!</v>
      </c>
      <c r="G70" s="353" t="e">
        <f t="shared" si="9"/>
        <v>#DIV/0!</v>
      </c>
      <c r="H70" s="353" t="e">
        <f t="shared" si="9"/>
        <v>#DIV/0!</v>
      </c>
      <c r="I70" s="353" t="e">
        <f t="shared" si="9"/>
        <v>#DIV/0!</v>
      </c>
      <c r="J70" s="353" t="e">
        <f t="shared" si="9"/>
        <v>#DIV/0!</v>
      </c>
      <c r="K70" s="353" t="e">
        <f>SUM(K64:K69)</f>
        <v>#DIV/0!</v>
      </c>
      <c r="L70" s="121"/>
      <c r="M70" s="121"/>
      <c r="N70" s="25"/>
      <c r="O70" s="112"/>
      <c r="P70" s="109"/>
    </row>
    <row r="71" spans="1:14" ht="15">
      <c r="A71" s="543" t="s">
        <v>55</v>
      </c>
      <c r="B71" s="544"/>
      <c r="C71" s="354"/>
      <c r="D71" s="355"/>
      <c r="E71" s="355"/>
      <c r="F71" s="355"/>
      <c r="G71" s="355"/>
      <c r="H71" s="355"/>
      <c r="I71" s="355"/>
      <c r="J71" s="355"/>
      <c r="K71" s="356" t="e">
        <f>ROUND(K70/80*20,2)</f>
        <v>#DIV/0!</v>
      </c>
      <c r="L71" s="119"/>
      <c r="M71" s="119"/>
      <c r="N71" s="28"/>
    </row>
    <row r="72" spans="1:16" ht="16.5" thickBot="1">
      <c r="A72" s="545" t="s">
        <v>117</v>
      </c>
      <c r="B72" s="546"/>
      <c r="C72" s="357">
        <f>C70</f>
        <v>0</v>
      </c>
      <c r="D72" s="358"/>
      <c r="E72" s="358"/>
      <c r="F72" s="358"/>
      <c r="G72" s="358"/>
      <c r="H72" s="358"/>
      <c r="I72" s="358"/>
      <c r="J72" s="358"/>
      <c r="K72" s="359" t="e">
        <f>K70+K71</f>
        <v>#DIV/0!</v>
      </c>
      <c r="L72" s="120"/>
      <c r="M72" s="120"/>
      <c r="N72" s="28"/>
      <c r="P72" s="111"/>
    </row>
    <row r="73" spans="1:16" ht="15" customHeight="1" thickBot="1">
      <c r="A73" s="507" t="s">
        <v>119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9"/>
      <c r="L73" s="124"/>
      <c r="M73" s="124"/>
      <c r="N73" s="28"/>
      <c r="P73" s="111"/>
    </row>
    <row r="74" spans="1:14" ht="15">
      <c r="A74" s="318">
        <v>40</v>
      </c>
      <c r="B74" s="368" t="s">
        <v>2</v>
      </c>
      <c r="C74" s="319">
        <f>'Штатное расписание'!D57</f>
        <v>0</v>
      </c>
      <c r="D74" s="319">
        <f>'Штатное расписание'!E57</f>
        <v>0</v>
      </c>
      <c r="E74" s="319">
        <f>'Штатное расписание'!F57</f>
        <v>0</v>
      </c>
      <c r="F74" s="319">
        <f>'Штатное расписание'!G57</f>
        <v>0</v>
      </c>
      <c r="G74" s="319">
        <f>'Штатное расписание'!H57</f>
        <v>0</v>
      </c>
      <c r="H74" s="319">
        <f>'Штатное расписание'!I57</f>
        <v>0</v>
      </c>
      <c r="I74" s="319">
        <f>'Штатное расписание'!J57</f>
        <v>0</v>
      </c>
      <c r="J74" s="319">
        <f>'Штатное расписание'!K57</f>
        <v>0</v>
      </c>
      <c r="K74" s="369">
        <f>SUM(D74:J74)</f>
        <v>0</v>
      </c>
      <c r="L74" s="118"/>
      <c r="M74" s="118"/>
      <c r="N74" s="28"/>
    </row>
    <row r="75" spans="1:14" ht="15">
      <c r="A75" s="292">
        <v>41</v>
      </c>
      <c r="B75" s="341" t="s">
        <v>15</v>
      </c>
      <c r="C75" s="290">
        <f>'Штатное расписание'!D58</f>
        <v>0</v>
      </c>
      <c r="D75" s="290">
        <f>'Штатное расписание'!E58</f>
        <v>0</v>
      </c>
      <c r="E75" s="290">
        <f>'Штатное расписание'!F58</f>
        <v>0</v>
      </c>
      <c r="F75" s="290">
        <f>'Штатное расписание'!G58</f>
        <v>0</v>
      </c>
      <c r="G75" s="290">
        <f>'Штатное расписание'!H58</f>
        <v>0</v>
      </c>
      <c r="H75" s="290">
        <f>'Штатное расписание'!I58</f>
        <v>0</v>
      </c>
      <c r="I75" s="290">
        <f>'Штатное расписание'!J58</f>
        <v>0</v>
      </c>
      <c r="J75" s="290">
        <f>'Штатное расписание'!K58</f>
        <v>0</v>
      </c>
      <c r="K75" s="369">
        <f aca="true" t="shared" si="10" ref="K75:K91">SUM(D75:J75)</f>
        <v>0</v>
      </c>
      <c r="L75" s="118"/>
      <c r="M75" s="118"/>
      <c r="N75" s="28"/>
    </row>
    <row r="76" spans="1:14" ht="15">
      <c r="A76" s="318">
        <v>42</v>
      </c>
      <c r="B76" s="341" t="str">
        <f>'Штатное расписание'!C59</f>
        <v>Младшая медицинская сестра</v>
      </c>
      <c r="C76" s="290">
        <f>'Штатное расписание'!D59-C100</f>
        <v>0</v>
      </c>
      <c r="D76" s="290">
        <f>'Штатное расписание'!E59-D100</f>
        <v>0</v>
      </c>
      <c r="E76" s="290">
        <f>'Штатное расписание'!F59-E100</f>
        <v>0</v>
      </c>
      <c r="F76" s="290">
        <f>'Штатное расписание'!G59-F100</f>
        <v>0</v>
      </c>
      <c r="G76" s="290">
        <f>'Штатное расписание'!H59-G100</f>
        <v>0</v>
      </c>
      <c r="H76" s="290">
        <f>'Штатное расписание'!I59-H100</f>
        <v>0</v>
      </c>
      <c r="I76" s="290">
        <f>'Штатное расписание'!J59-I100</f>
        <v>0</v>
      </c>
      <c r="J76" s="290">
        <f>'Штатное расписание'!K59-J100</f>
        <v>0</v>
      </c>
      <c r="K76" s="369">
        <f t="shared" si="10"/>
        <v>0</v>
      </c>
      <c r="L76" s="119"/>
      <c r="M76" s="119"/>
      <c r="N76" s="28"/>
    </row>
    <row r="77" spans="1:14" ht="15">
      <c r="A77" s="292">
        <v>43</v>
      </c>
      <c r="B77" s="341" t="str">
        <f>'Штатное расписание'!C60</f>
        <v>Секретарь (делопроизводитель)</v>
      </c>
      <c r="C77" s="290">
        <f>'Штатное расписание'!D60</f>
        <v>0</v>
      </c>
      <c r="D77" s="290">
        <f>'Штатное расписание'!E60</f>
        <v>0</v>
      </c>
      <c r="E77" s="290">
        <f>'Штатное расписание'!F60</f>
        <v>0</v>
      </c>
      <c r="F77" s="290">
        <f>'Штатное расписание'!G60</f>
        <v>0</v>
      </c>
      <c r="G77" s="290">
        <f>'Штатное расписание'!H60</f>
        <v>0</v>
      </c>
      <c r="H77" s="290">
        <f>'Штатное расписание'!I60</f>
        <v>0</v>
      </c>
      <c r="I77" s="290">
        <f>'Штатное расписание'!J60</f>
        <v>0</v>
      </c>
      <c r="J77" s="290">
        <f>'Штатное расписание'!K60</f>
        <v>0</v>
      </c>
      <c r="K77" s="369">
        <f t="shared" si="10"/>
        <v>0</v>
      </c>
      <c r="L77" s="119"/>
      <c r="M77" s="119"/>
      <c r="N77" s="28"/>
    </row>
    <row r="78" spans="1:14" ht="15">
      <c r="A78" s="318">
        <v>44</v>
      </c>
      <c r="B78" s="341" t="str">
        <f>'Штатное расписание'!C61</f>
        <v>Бухгалтер</v>
      </c>
      <c r="C78" s="290">
        <f>'Штатное расписание'!D61</f>
        <v>0</v>
      </c>
      <c r="D78" s="290">
        <f>'Штатное расписание'!E61</f>
        <v>0</v>
      </c>
      <c r="E78" s="290">
        <f>'Штатное расписание'!F61</f>
        <v>0</v>
      </c>
      <c r="F78" s="290">
        <f>'Штатное расписание'!G61</f>
        <v>0</v>
      </c>
      <c r="G78" s="290">
        <f>'Штатное расписание'!H61</f>
        <v>0</v>
      </c>
      <c r="H78" s="290">
        <f>'Штатное расписание'!I61</f>
        <v>0</v>
      </c>
      <c r="I78" s="290">
        <f>'Штатное расписание'!J61</f>
        <v>0</v>
      </c>
      <c r="J78" s="290">
        <f>'Штатное расписание'!K61</f>
        <v>0</v>
      </c>
      <c r="K78" s="369">
        <f t="shared" si="10"/>
        <v>0</v>
      </c>
      <c r="L78" s="119"/>
      <c r="M78" s="119"/>
      <c r="N78" s="28"/>
    </row>
    <row r="79" spans="1:14" ht="15">
      <c r="A79" s="292">
        <v>45</v>
      </c>
      <c r="B79" s="341" t="str">
        <f>'Штатное расписание'!C62</f>
        <v>Заведующий хозяйством</v>
      </c>
      <c r="C79" s="290">
        <f>'Штатное расписание'!D62</f>
        <v>0</v>
      </c>
      <c r="D79" s="290">
        <f>'Штатное расписание'!E62</f>
        <v>0</v>
      </c>
      <c r="E79" s="290">
        <f>'Штатное расписание'!F62</f>
        <v>0</v>
      </c>
      <c r="F79" s="290">
        <f>'Штатное расписание'!G62</f>
        <v>0</v>
      </c>
      <c r="G79" s="290">
        <f>'Штатное расписание'!H62</f>
        <v>0</v>
      </c>
      <c r="H79" s="290">
        <f>'Штатное расписание'!I62</f>
        <v>0</v>
      </c>
      <c r="I79" s="290">
        <f>'Штатное расписание'!J62</f>
        <v>0</v>
      </c>
      <c r="J79" s="290">
        <f>'Штатное расписание'!K62</f>
        <v>0</v>
      </c>
      <c r="K79" s="369">
        <f t="shared" si="10"/>
        <v>0</v>
      </c>
      <c r="L79" s="119"/>
      <c r="M79" s="119"/>
      <c r="N79" s="28"/>
    </row>
    <row r="80" spans="1:14" ht="15">
      <c r="A80" s="318">
        <v>46</v>
      </c>
      <c r="B80" s="341" t="str">
        <f>'Штатное расписание'!C63</f>
        <v>Лаборант</v>
      </c>
      <c r="C80" s="290">
        <f>'Штатное расписание'!D63</f>
        <v>0</v>
      </c>
      <c r="D80" s="290">
        <f>'Штатное расписание'!E63</f>
        <v>0</v>
      </c>
      <c r="E80" s="290">
        <f>'Штатное расписание'!F63</f>
        <v>0</v>
      </c>
      <c r="F80" s="290">
        <f>'Штатное расписание'!G63</f>
        <v>0</v>
      </c>
      <c r="G80" s="290">
        <f>'Штатное расписание'!H63</f>
        <v>0</v>
      </c>
      <c r="H80" s="290">
        <f>'Штатное расписание'!I63</f>
        <v>0</v>
      </c>
      <c r="I80" s="290">
        <f>'Штатное расписание'!J63</f>
        <v>0</v>
      </c>
      <c r="J80" s="290">
        <f>'Штатное расписание'!K63</f>
        <v>0</v>
      </c>
      <c r="K80" s="369">
        <f t="shared" si="10"/>
        <v>0</v>
      </c>
      <c r="L80" s="119"/>
      <c r="M80" s="119"/>
      <c r="N80" s="28"/>
    </row>
    <row r="81" spans="1:14" ht="15">
      <c r="A81" s="292">
        <v>47</v>
      </c>
      <c r="B81" s="341" t="str">
        <f>'Штатное расписание'!C64</f>
        <v>Кастелянша</v>
      </c>
      <c r="C81" s="290">
        <f>'Штатное расписание'!D64</f>
        <v>0</v>
      </c>
      <c r="D81" s="290">
        <f>'Штатное расписание'!E64</f>
        <v>0</v>
      </c>
      <c r="E81" s="290">
        <f>'Штатное расписание'!F64</f>
        <v>0</v>
      </c>
      <c r="F81" s="290">
        <f>'Штатное расписание'!G64</f>
        <v>0</v>
      </c>
      <c r="G81" s="290">
        <f>'Штатное расписание'!H64</f>
        <v>0</v>
      </c>
      <c r="H81" s="290">
        <f>'Штатное расписание'!I64</f>
        <v>0</v>
      </c>
      <c r="I81" s="290">
        <f>'Штатное расписание'!J64</f>
        <v>0</v>
      </c>
      <c r="J81" s="290">
        <f>'Штатное расписание'!K64</f>
        <v>0</v>
      </c>
      <c r="K81" s="369">
        <f t="shared" si="10"/>
        <v>0</v>
      </c>
      <c r="L81" s="119"/>
      <c r="M81" s="119"/>
      <c r="N81" s="28"/>
    </row>
    <row r="82" spans="1:14" ht="26.25">
      <c r="A82" s="318">
        <v>48</v>
      </c>
      <c r="B82" s="341" t="str">
        <f>'Штатное расписание'!C65</f>
        <v>Машинист по стирке  белья и спецодежды</v>
      </c>
      <c r="C82" s="290">
        <f>'Штатное расписание'!D65-C101</f>
        <v>0</v>
      </c>
      <c r="D82" s="290">
        <f>'Штатное расписание'!E65-D101</f>
        <v>0</v>
      </c>
      <c r="E82" s="290">
        <f>'Штатное расписание'!F65-E101</f>
        <v>0</v>
      </c>
      <c r="F82" s="290">
        <f>'Штатное расписание'!G65-F101</f>
        <v>0</v>
      </c>
      <c r="G82" s="290">
        <f>'Штатное расписание'!H65-G101</f>
        <v>0</v>
      </c>
      <c r="H82" s="290">
        <f>'Штатное расписание'!I65-H101</f>
        <v>0</v>
      </c>
      <c r="I82" s="290">
        <f>'Штатное расписание'!J65-I101</f>
        <v>0</v>
      </c>
      <c r="J82" s="290">
        <f>'Штатное расписание'!K65-J101</f>
        <v>0</v>
      </c>
      <c r="K82" s="369">
        <f t="shared" si="10"/>
        <v>0</v>
      </c>
      <c r="L82" s="119"/>
      <c r="M82" s="119"/>
      <c r="N82" s="28"/>
    </row>
    <row r="83" spans="1:14" ht="15">
      <c r="A83" s="292">
        <v>49</v>
      </c>
      <c r="B83" s="341" t="str">
        <f>'Штатное расписание'!C66</f>
        <v>Кладовщик</v>
      </c>
      <c r="C83" s="290">
        <f>'Штатное расписание'!D66</f>
        <v>0</v>
      </c>
      <c r="D83" s="290">
        <f>'Штатное расписание'!E66</f>
        <v>0</v>
      </c>
      <c r="E83" s="290">
        <f>'Штатное расписание'!F66</f>
        <v>0</v>
      </c>
      <c r="F83" s="290">
        <f>'Штатное расписание'!G66</f>
        <v>0</v>
      </c>
      <c r="G83" s="290">
        <f>'Штатное расписание'!H66</f>
        <v>0</v>
      </c>
      <c r="H83" s="290">
        <f>'Штатное расписание'!I66</f>
        <v>0</v>
      </c>
      <c r="I83" s="290">
        <f>'Штатное расписание'!J66</f>
        <v>0</v>
      </c>
      <c r="J83" s="290">
        <f>'Штатное расписание'!K66</f>
        <v>0</v>
      </c>
      <c r="K83" s="369">
        <f t="shared" si="10"/>
        <v>0</v>
      </c>
      <c r="L83" s="119"/>
      <c r="M83" s="119"/>
      <c r="N83" s="28"/>
    </row>
    <row r="84" spans="1:14" ht="15">
      <c r="A84" s="318">
        <v>50</v>
      </c>
      <c r="B84" s="341" t="str">
        <f>'Штатное расписание'!C67</f>
        <v>Рабочий по обслуж.зд.</v>
      </c>
      <c r="C84" s="290">
        <f>'Штатное расписание'!D67</f>
        <v>0</v>
      </c>
      <c r="D84" s="290">
        <f>'Штатное расписание'!E67</f>
        <v>0</v>
      </c>
      <c r="E84" s="290">
        <f>'Штатное расписание'!F67</f>
        <v>0</v>
      </c>
      <c r="F84" s="290">
        <f>'Штатное расписание'!G67</f>
        <v>0</v>
      </c>
      <c r="G84" s="290">
        <f>'Штатное расписание'!H67</f>
        <v>0</v>
      </c>
      <c r="H84" s="290">
        <f>'Штатное расписание'!I67</f>
        <v>0</v>
      </c>
      <c r="I84" s="290">
        <f>'Штатное расписание'!J67</f>
        <v>0</v>
      </c>
      <c r="J84" s="290">
        <f>'Штатное расписание'!K67</f>
        <v>0</v>
      </c>
      <c r="K84" s="369">
        <f t="shared" si="10"/>
        <v>0</v>
      </c>
      <c r="L84" s="119"/>
      <c r="M84" s="119"/>
      <c r="N84" s="28"/>
    </row>
    <row r="85" spans="1:14" ht="15">
      <c r="A85" s="292">
        <v>51</v>
      </c>
      <c r="B85" s="341" t="str">
        <f>'Штатное расписание'!C68</f>
        <v>Грузчик</v>
      </c>
      <c r="C85" s="290">
        <f>'Штатное расписание'!D68</f>
        <v>0</v>
      </c>
      <c r="D85" s="290">
        <f>'Штатное расписание'!E68</f>
        <v>0</v>
      </c>
      <c r="E85" s="290">
        <f>'Штатное расписание'!F68</f>
        <v>0</v>
      </c>
      <c r="F85" s="290">
        <f>'Штатное расписание'!G68</f>
        <v>0</v>
      </c>
      <c r="G85" s="290">
        <f>'Штатное расписание'!H68</f>
        <v>0</v>
      </c>
      <c r="H85" s="290">
        <f>'Штатное расписание'!I68</f>
        <v>0</v>
      </c>
      <c r="I85" s="290">
        <f>'Штатное расписание'!J68</f>
        <v>0</v>
      </c>
      <c r="J85" s="290">
        <f>'Штатное расписание'!K68</f>
        <v>0</v>
      </c>
      <c r="K85" s="369">
        <f t="shared" si="10"/>
        <v>0</v>
      </c>
      <c r="L85" s="119"/>
      <c r="M85" s="119"/>
      <c r="N85" s="28"/>
    </row>
    <row r="86" spans="1:14" ht="19.5" customHeight="1">
      <c r="A86" s="318">
        <v>52</v>
      </c>
      <c r="B86" s="341" t="str">
        <f>'Штатное расписание'!C69</f>
        <v>Уборщик служебных помещений</v>
      </c>
      <c r="C86" s="290">
        <f>'Штатное расписание'!D69</f>
        <v>0</v>
      </c>
      <c r="D86" s="290">
        <f>'Штатное расписание'!E69</f>
        <v>0</v>
      </c>
      <c r="E86" s="290">
        <f>'Штатное расписание'!F69</f>
        <v>0</v>
      </c>
      <c r="F86" s="290">
        <f>'Штатное расписание'!G69</f>
        <v>0</v>
      </c>
      <c r="G86" s="290">
        <f>'Штатное расписание'!H69</f>
        <v>0</v>
      </c>
      <c r="H86" s="290">
        <f>'Штатное расписание'!I69</f>
        <v>0</v>
      </c>
      <c r="I86" s="290">
        <f>'Штатное расписание'!J69</f>
        <v>0</v>
      </c>
      <c r="J86" s="290">
        <f>'Штатное расписание'!K69</f>
        <v>0</v>
      </c>
      <c r="K86" s="369">
        <f t="shared" si="10"/>
        <v>0</v>
      </c>
      <c r="L86" s="119"/>
      <c r="M86" s="119"/>
      <c r="N86" s="28"/>
    </row>
    <row r="87" spans="1:14" ht="15">
      <c r="A87" s="292">
        <v>53</v>
      </c>
      <c r="B87" s="341" t="str">
        <f>'Штатное расписание'!C70</f>
        <v>Сторож</v>
      </c>
      <c r="C87" s="290">
        <f>'Штатное расписание'!D70</f>
        <v>0</v>
      </c>
      <c r="D87" s="290">
        <f>'Штатное расписание'!E70</f>
        <v>0</v>
      </c>
      <c r="E87" s="290" t="e">
        <f>'Штатное расписание'!F70</f>
        <v>#DIV/0!</v>
      </c>
      <c r="F87" s="290">
        <f>'Штатное расписание'!G70</f>
        <v>0</v>
      </c>
      <c r="G87" s="290" t="e">
        <f>'Штатное расписание'!H70</f>
        <v>#DIV/0!</v>
      </c>
      <c r="H87" s="290">
        <f>'Штатное расписание'!I70</f>
        <v>0</v>
      </c>
      <c r="I87" s="290">
        <f>'Штатное расписание'!J70</f>
        <v>0</v>
      </c>
      <c r="J87" s="290">
        <f>'Штатное расписание'!K70</f>
        <v>0</v>
      </c>
      <c r="K87" s="369" t="e">
        <f t="shared" si="10"/>
        <v>#DIV/0!</v>
      </c>
      <c r="L87" s="119"/>
      <c r="M87" s="119"/>
      <c r="N87" s="28"/>
    </row>
    <row r="88" spans="1:14" ht="15">
      <c r="A88" s="318">
        <v>54</v>
      </c>
      <c r="B88" s="341" t="str">
        <f>'Штатное расписание'!C71</f>
        <v>Дворник</v>
      </c>
      <c r="C88" s="290">
        <f>'Штатное расписание'!D71</f>
        <v>0</v>
      </c>
      <c r="D88" s="290">
        <f>'Штатное расписание'!E71</f>
        <v>0</v>
      </c>
      <c r="E88" s="290">
        <f>'Штатное расписание'!F71</f>
        <v>0</v>
      </c>
      <c r="F88" s="290">
        <f>'Штатное расписание'!G71</f>
        <v>0</v>
      </c>
      <c r="G88" s="290">
        <f>'Штатное расписание'!H71</f>
        <v>0</v>
      </c>
      <c r="H88" s="290">
        <f>'Штатное расписание'!I71</f>
        <v>0</v>
      </c>
      <c r="I88" s="290">
        <f>'Штатное расписание'!J71</f>
        <v>0</v>
      </c>
      <c r="J88" s="290">
        <f>'Штатное расписание'!K71</f>
        <v>0</v>
      </c>
      <c r="K88" s="369">
        <f t="shared" si="10"/>
        <v>0</v>
      </c>
      <c r="L88" s="119"/>
      <c r="M88" s="119"/>
      <c r="N88" s="28"/>
    </row>
    <row r="89" spans="1:14" ht="15">
      <c r="A89" s="292">
        <v>55</v>
      </c>
      <c r="B89" s="341" t="str">
        <f>'Штатное расписание'!C72</f>
        <v>Гардеробщик</v>
      </c>
      <c r="C89" s="290">
        <f>'Штатное расписание'!D72</f>
        <v>0</v>
      </c>
      <c r="D89" s="290">
        <f>'Штатное расписание'!E72</f>
        <v>0</v>
      </c>
      <c r="E89" s="290">
        <f>'Штатное расписание'!F72</f>
        <v>0</v>
      </c>
      <c r="F89" s="290">
        <f>'Штатное расписание'!G72</f>
        <v>0</v>
      </c>
      <c r="G89" s="290">
        <f>'Штатное расписание'!H72</f>
        <v>0</v>
      </c>
      <c r="H89" s="290">
        <f>'Штатное расписание'!I72</f>
        <v>0</v>
      </c>
      <c r="I89" s="290">
        <f>'Штатное расписание'!J72</f>
        <v>0</v>
      </c>
      <c r="J89" s="290">
        <f>'Штатное расписание'!K72</f>
        <v>0</v>
      </c>
      <c r="K89" s="369">
        <f t="shared" si="10"/>
        <v>0</v>
      </c>
      <c r="L89" s="119"/>
      <c r="M89" s="119"/>
      <c r="N89" s="28"/>
    </row>
    <row r="90" spans="1:14" ht="15">
      <c r="A90" s="318">
        <v>56</v>
      </c>
      <c r="B90" s="341" t="str">
        <f>'Штатное расписание'!C73</f>
        <v>Подсобный рабочий</v>
      </c>
      <c r="C90" s="290">
        <f>'Штатное расписание'!D73</f>
        <v>0</v>
      </c>
      <c r="D90" s="290">
        <f>'Штатное расписание'!E73</f>
        <v>0</v>
      </c>
      <c r="E90" s="290">
        <f>'Штатное расписание'!F73</f>
        <v>0</v>
      </c>
      <c r="F90" s="290">
        <f>'Штатное расписание'!G73</f>
        <v>0</v>
      </c>
      <c r="G90" s="290">
        <f>'Штатное расписание'!H73</f>
        <v>0</v>
      </c>
      <c r="H90" s="290">
        <f>'Штатное расписание'!I73</f>
        <v>0</v>
      </c>
      <c r="I90" s="290">
        <f>'Штатное расписание'!J73</f>
        <v>0</v>
      </c>
      <c r="J90" s="290">
        <f>'Штатное расписание'!K73</f>
        <v>0</v>
      </c>
      <c r="K90" s="369">
        <f t="shared" si="10"/>
        <v>0</v>
      </c>
      <c r="L90" s="119"/>
      <c r="M90" s="119"/>
      <c r="N90" s="28"/>
    </row>
    <row r="91" spans="1:14" ht="15">
      <c r="A91" s="318">
        <v>57</v>
      </c>
      <c r="B91" s="341" t="str">
        <f>'Штатное расписание'!C74</f>
        <v>Водитель</v>
      </c>
      <c r="C91" s="290">
        <f>'Штатное расписание'!D74</f>
        <v>0</v>
      </c>
      <c r="D91" s="290">
        <f>'Штатное расписание'!E74</f>
        <v>0</v>
      </c>
      <c r="E91" s="290">
        <f>'Штатное расписание'!F74</f>
        <v>0</v>
      </c>
      <c r="F91" s="290">
        <f>'Штатное расписание'!G74</f>
        <v>0</v>
      </c>
      <c r="G91" s="290">
        <f>'Штатное расписание'!H74</f>
        <v>0</v>
      </c>
      <c r="H91" s="290">
        <f>'Штатное расписание'!I74</f>
        <v>0</v>
      </c>
      <c r="I91" s="290">
        <f>'Штатное расписание'!J74</f>
        <v>0</v>
      </c>
      <c r="J91" s="290">
        <f>'Штатное расписание'!K74</f>
        <v>0</v>
      </c>
      <c r="K91" s="369">
        <f t="shared" si="10"/>
        <v>0</v>
      </c>
      <c r="L91" s="119"/>
      <c r="M91" s="119"/>
      <c r="N91" s="28"/>
    </row>
    <row r="92" spans="1:15" ht="15">
      <c r="A92" s="536" t="s">
        <v>11</v>
      </c>
      <c r="B92" s="537"/>
      <c r="C92" s="363">
        <f>SUM(C74:C91)</f>
        <v>0</v>
      </c>
      <c r="D92" s="351">
        <f aca="true" t="shared" si="11" ref="D92:J92">SUM(D74:D91)</f>
        <v>0</v>
      </c>
      <c r="E92" s="351" t="e">
        <f t="shared" si="11"/>
        <v>#DIV/0!</v>
      </c>
      <c r="F92" s="351">
        <f t="shared" si="11"/>
        <v>0</v>
      </c>
      <c r="G92" s="351" t="e">
        <f t="shared" si="11"/>
        <v>#DIV/0!</v>
      </c>
      <c r="H92" s="351">
        <f t="shared" si="11"/>
        <v>0</v>
      </c>
      <c r="I92" s="351">
        <f t="shared" si="11"/>
        <v>0</v>
      </c>
      <c r="J92" s="351">
        <f t="shared" si="11"/>
        <v>0</v>
      </c>
      <c r="K92" s="351" t="e">
        <f>SUM(K74:K91)</f>
        <v>#DIV/0!</v>
      </c>
      <c r="L92" s="125"/>
      <c r="M92" s="125"/>
      <c r="N92" s="28"/>
      <c r="O92" s="109"/>
    </row>
    <row r="93" spans="1:14" ht="15">
      <c r="A93" s="536" t="s">
        <v>120</v>
      </c>
      <c r="B93" s="537"/>
      <c r="C93" s="363"/>
      <c r="D93" s="351"/>
      <c r="E93" s="364"/>
      <c r="F93" s="364"/>
      <c r="G93" s="364"/>
      <c r="H93" s="364"/>
      <c r="I93" s="364"/>
      <c r="J93" s="364"/>
      <c r="K93" s="351" t="e">
        <f>ROUND(K92/80*20,2)</f>
        <v>#DIV/0!</v>
      </c>
      <c r="L93" s="119"/>
      <c r="M93" s="119"/>
      <c r="N93" s="28"/>
    </row>
    <row r="94" spans="1:14" ht="16.5" thickBot="1">
      <c r="A94" s="510" t="s">
        <v>121</v>
      </c>
      <c r="B94" s="511"/>
      <c r="C94" s="365">
        <f>C92</f>
        <v>0</v>
      </c>
      <c r="D94" s="366"/>
      <c r="E94" s="367"/>
      <c r="F94" s="367"/>
      <c r="G94" s="367"/>
      <c r="H94" s="367"/>
      <c r="I94" s="367"/>
      <c r="J94" s="367"/>
      <c r="K94" s="366" t="e">
        <f>K92+K93</f>
        <v>#DIV/0!</v>
      </c>
      <c r="L94" s="120"/>
      <c r="M94" s="120"/>
      <c r="N94" s="28"/>
    </row>
    <row r="95" spans="1:16" s="374" customFormat="1" ht="15" customHeight="1" thickBot="1">
      <c r="A95" s="520" t="s">
        <v>112</v>
      </c>
      <c r="B95" s="521"/>
      <c r="C95" s="522"/>
      <c r="D95" s="522"/>
      <c r="E95" s="522"/>
      <c r="F95" s="522"/>
      <c r="G95" s="522"/>
      <c r="H95" s="522"/>
      <c r="I95" s="522"/>
      <c r="J95" s="522"/>
      <c r="K95" s="523"/>
      <c r="L95" s="375"/>
      <c r="M95" s="375"/>
      <c r="N95" s="376"/>
      <c r="O95" s="377"/>
      <c r="P95" s="377"/>
    </row>
    <row r="96" spans="1:16" s="231" customFormat="1" ht="15">
      <c r="A96" s="390">
        <v>58</v>
      </c>
      <c r="B96" s="391" t="s">
        <v>16</v>
      </c>
      <c r="C96" s="438">
        <f>'Штатное расписание'!D55</f>
        <v>0</v>
      </c>
      <c r="D96" s="438">
        <f>'Штатное расписание'!E55</f>
        <v>0</v>
      </c>
      <c r="E96" s="438">
        <f>'Штатное расписание'!F55</f>
        <v>0</v>
      </c>
      <c r="F96" s="438">
        <f>'Штатное расписание'!G55</f>
        <v>0</v>
      </c>
      <c r="G96" s="438">
        <f>'Штатное расписание'!H55</f>
        <v>0</v>
      </c>
      <c r="H96" s="438">
        <f>'Штатное расписание'!I55</f>
        <v>0</v>
      </c>
      <c r="I96" s="438">
        <f>'Штатное расписание'!J55</f>
        <v>0</v>
      </c>
      <c r="J96" s="438">
        <f>'Штатное расписание'!K55</f>
        <v>0</v>
      </c>
      <c r="K96" s="344">
        <f aca="true" t="shared" si="12" ref="K96:K101">SUM(D96:J96)</f>
        <v>0</v>
      </c>
      <c r="L96" s="378"/>
      <c r="M96" s="378"/>
      <c r="N96" s="379"/>
      <c r="O96" s="377"/>
      <c r="P96" s="232"/>
    </row>
    <row r="97" spans="1:16" s="231" customFormat="1" ht="15">
      <c r="A97" s="390">
        <v>59</v>
      </c>
      <c r="B97" s="391" t="s">
        <v>17</v>
      </c>
      <c r="C97" s="439">
        <f>'Штатное расписание'!D56</f>
        <v>0</v>
      </c>
      <c r="D97" s="439">
        <f>'Штатное расписание'!E56</f>
        <v>0</v>
      </c>
      <c r="E97" s="439">
        <f>'Штатное расписание'!F56</f>
        <v>0</v>
      </c>
      <c r="F97" s="439">
        <f>'Штатное расписание'!G56</f>
        <v>0</v>
      </c>
      <c r="G97" s="439">
        <f>'Штатное расписание'!H56</f>
        <v>0</v>
      </c>
      <c r="H97" s="439">
        <f>'Штатное расписание'!I56</f>
        <v>0</v>
      </c>
      <c r="I97" s="439">
        <f>'Штатное расписание'!J56</f>
        <v>0</v>
      </c>
      <c r="J97" s="439">
        <f>'Штатное расписание'!K56</f>
        <v>0</v>
      </c>
      <c r="K97" s="344">
        <f t="shared" si="12"/>
        <v>0</v>
      </c>
      <c r="L97" s="378"/>
      <c r="M97" s="378"/>
      <c r="N97" s="379"/>
      <c r="O97" s="377"/>
      <c r="P97" s="232"/>
    </row>
    <row r="98" spans="1:16" s="231" customFormat="1" ht="28.5" customHeight="1">
      <c r="A98" s="390">
        <v>60</v>
      </c>
      <c r="B98" s="392" t="s">
        <v>40</v>
      </c>
      <c r="C98" s="443">
        <f>'Штатное расписание'!D53</f>
        <v>0</v>
      </c>
      <c r="D98" s="443">
        <f>'Штатное расписание'!E53</f>
        <v>0</v>
      </c>
      <c r="E98" s="443">
        <f>'Штатное расписание'!F53</f>
        <v>0</v>
      </c>
      <c r="F98" s="443">
        <f>'Штатное расписание'!G53</f>
        <v>0</v>
      </c>
      <c r="G98" s="443">
        <f>'Штатное расписание'!H53</f>
        <v>0</v>
      </c>
      <c r="H98" s="443">
        <f>'Штатное расписание'!I53</f>
        <v>0</v>
      </c>
      <c r="I98" s="443">
        <f>'Штатное расписание'!J53</f>
        <v>0</v>
      </c>
      <c r="J98" s="443">
        <f>'Штатное расписание'!K53</f>
        <v>0</v>
      </c>
      <c r="K98" s="344">
        <f t="shared" si="12"/>
        <v>0</v>
      </c>
      <c r="L98" s="378"/>
      <c r="M98" s="378"/>
      <c r="N98" s="379"/>
      <c r="O98" s="377"/>
      <c r="P98" s="232"/>
    </row>
    <row r="99" spans="1:16" s="231" customFormat="1" ht="18.75" customHeight="1">
      <c r="A99" s="390">
        <v>61</v>
      </c>
      <c r="B99" s="392" t="s">
        <v>126</v>
      </c>
      <c r="C99" s="443">
        <f>'Штатное расписание'!D54</f>
        <v>0</v>
      </c>
      <c r="D99" s="443">
        <f>'Штатное расписание'!E54</f>
        <v>0</v>
      </c>
      <c r="E99" s="443">
        <f>'Штатное расписание'!F54</f>
        <v>0</v>
      </c>
      <c r="F99" s="443">
        <f>'Штатное расписание'!G54</f>
        <v>0</v>
      </c>
      <c r="G99" s="443">
        <f>'Штатное расписание'!H54</f>
        <v>0</v>
      </c>
      <c r="H99" s="443">
        <f>'Штатное расписание'!I54</f>
        <v>0</v>
      </c>
      <c r="I99" s="443">
        <f>'Штатное расписание'!J54</f>
        <v>0</v>
      </c>
      <c r="J99" s="443">
        <f>'Штатное расписание'!K54</f>
        <v>0</v>
      </c>
      <c r="K99" s="344">
        <f t="shared" si="12"/>
        <v>0</v>
      </c>
      <c r="L99" s="410"/>
      <c r="M99" s="410"/>
      <c r="N99" s="379"/>
      <c r="O99" s="377"/>
      <c r="P99" s="232"/>
    </row>
    <row r="100" spans="1:16" s="231" customFormat="1" ht="20.25" customHeight="1">
      <c r="A100" s="390">
        <v>62</v>
      </c>
      <c r="B100" s="392" t="s">
        <v>58</v>
      </c>
      <c r="C100" s="443">
        <f>'Штатное расписание'!D59</f>
        <v>0</v>
      </c>
      <c r="D100" s="443">
        <f>'Штатное расписание'!E59</f>
        <v>0</v>
      </c>
      <c r="E100" s="443">
        <f>'Штатное расписание'!F59</f>
        <v>0</v>
      </c>
      <c r="F100" s="443">
        <f>'Штатное расписание'!G59</f>
        <v>0</v>
      </c>
      <c r="G100" s="443">
        <f>'Штатное расписание'!H59</f>
        <v>0</v>
      </c>
      <c r="H100" s="443">
        <f>'Штатное расписание'!I59</f>
        <v>0</v>
      </c>
      <c r="I100" s="443">
        <f>'Штатное расписание'!J59</f>
        <v>0</v>
      </c>
      <c r="J100" s="443">
        <f>'Штатное расписание'!K59</f>
        <v>0</v>
      </c>
      <c r="K100" s="344">
        <f t="shared" si="12"/>
        <v>0</v>
      </c>
      <c r="L100" s="410"/>
      <c r="M100" s="410"/>
      <c r="N100" s="379"/>
      <c r="O100" s="377"/>
      <c r="P100" s="232"/>
    </row>
    <row r="101" spans="1:16" s="231" customFormat="1" ht="28.5" customHeight="1">
      <c r="A101" s="390">
        <v>63</v>
      </c>
      <c r="B101" s="392" t="s">
        <v>127</v>
      </c>
      <c r="C101" s="443">
        <f>'Штатное расписание'!D65</f>
        <v>0</v>
      </c>
      <c r="D101" s="443">
        <f>'Штатное расписание'!E65</f>
        <v>0</v>
      </c>
      <c r="E101" s="443">
        <f>'Штатное расписание'!F65</f>
        <v>0</v>
      </c>
      <c r="F101" s="443">
        <f>'Штатное расписание'!G65</f>
        <v>0</v>
      </c>
      <c r="G101" s="443">
        <f>'Штатное расписание'!H65</f>
        <v>0</v>
      </c>
      <c r="H101" s="443">
        <f>'Штатное расписание'!I65</f>
        <v>0</v>
      </c>
      <c r="I101" s="443">
        <f>'Штатное расписание'!J65</f>
        <v>0</v>
      </c>
      <c r="J101" s="443">
        <f>'Штатное расписание'!K65</f>
        <v>0</v>
      </c>
      <c r="K101" s="344">
        <f t="shared" si="12"/>
        <v>0</v>
      </c>
      <c r="L101" s="410"/>
      <c r="M101" s="410"/>
      <c r="N101" s="379"/>
      <c r="O101" s="377"/>
      <c r="P101" s="232"/>
    </row>
    <row r="102" spans="1:16" s="231" customFormat="1" ht="15">
      <c r="A102" s="529" t="s">
        <v>11</v>
      </c>
      <c r="B102" s="529"/>
      <c r="C102" s="385">
        <f aca="true" t="shared" si="13" ref="C102:K102">SUM(C96:C101)</f>
        <v>0</v>
      </c>
      <c r="D102" s="385">
        <f t="shared" si="13"/>
        <v>0</v>
      </c>
      <c r="E102" s="385">
        <f t="shared" si="13"/>
        <v>0</v>
      </c>
      <c r="F102" s="385">
        <f t="shared" si="13"/>
        <v>0</v>
      </c>
      <c r="G102" s="385">
        <f t="shared" si="13"/>
        <v>0</v>
      </c>
      <c r="H102" s="385">
        <f t="shared" si="13"/>
        <v>0</v>
      </c>
      <c r="I102" s="385">
        <f t="shared" si="13"/>
        <v>0</v>
      </c>
      <c r="J102" s="385">
        <f t="shared" si="13"/>
        <v>0</v>
      </c>
      <c r="K102" s="393">
        <f t="shared" si="13"/>
        <v>0</v>
      </c>
      <c r="L102" s="378"/>
      <c r="M102" s="378"/>
      <c r="N102" s="379"/>
      <c r="O102" s="377"/>
      <c r="P102" s="232"/>
    </row>
    <row r="103" spans="1:16" s="231" customFormat="1" ht="15.75" thickBot="1">
      <c r="A103" s="512" t="s">
        <v>120</v>
      </c>
      <c r="B103" s="513"/>
      <c r="C103" s="387"/>
      <c r="D103" s="388"/>
      <c r="E103" s="389"/>
      <c r="F103" s="389"/>
      <c r="G103" s="389"/>
      <c r="H103" s="389"/>
      <c r="I103" s="389"/>
      <c r="J103" s="389"/>
      <c r="K103" s="393">
        <f>ROUND(K102/80/20,2)</f>
        <v>0</v>
      </c>
      <c r="L103" s="380"/>
      <c r="M103" s="380"/>
      <c r="N103" s="379"/>
      <c r="O103" s="232"/>
      <c r="P103" s="232"/>
    </row>
    <row r="104" spans="1:16" s="231" customFormat="1" ht="17.25">
      <c r="A104" s="502" t="s">
        <v>90</v>
      </c>
      <c r="B104" s="503"/>
      <c r="C104" s="385">
        <f>C102</f>
        <v>0</v>
      </c>
      <c r="D104" s="386"/>
      <c r="E104" s="386"/>
      <c r="F104" s="386"/>
      <c r="G104" s="386"/>
      <c r="H104" s="386"/>
      <c r="I104" s="386"/>
      <c r="J104" s="386"/>
      <c r="K104" s="393">
        <f>K102+K103</f>
        <v>0</v>
      </c>
      <c r="L104" s="397">
        <f>ROUND(SUM(E10:E12)*175*19/1.302/12,1)</f>
        <v>0</v>
      </c>
      <c r="M104" s="378"/>
      <c r="N104" s="381"/>
      <c r="O104" s="504"/>
      <c r="P104" s="504"/>
    </row>
    <row r="105" spans="1:16" s="231" customFormat="1" ht="16.5" customHeight="1">
      <c r="A105" s="530" t="s">
        <v>11</v>
      </c>
      <c r="B105" s="530"/>
      <c r="C105" s="373">
        <f>C40+C59+C70+C92+C104</f>
        <v>0</v>
      </c>
      <c r="D105" s="394"/>
      <c r="E105" s="394"/>
      <c r="F105" s="394"/>
      <c r="G105" s="394"/>
      <c r="H105" s="394"/>
      <c r="I105" s="394"/>
      <c r="J105" s="394"/>
      <c r="K105" s="394" t="e">
        <f>K40+K59+K70+K92+K102</f>
        <v>#DIV/0!</v>
      </c>
      <c r="L105" s="378"/>
      <c r="M105" s="378"/>
      <c r="N105" s="379"/>
      <c r="O105" s="232"/>
      <c r="P105" s="232"/>
    </row>
    <row r="106" spans="1:16" s="231" customFormat="1" ht="15" customHeight="1">
      <c r="A106" s="548" t="s">
        <v>52</v>
      </c>
      <c r="B106" s="548"/>
      <c r="C106" s="395"/>
      <c r="D106" s="395"/>
      <c r="E106" s="395"/>
      <c r="F106" s="395"/>
      <c r="G106" s="395"/>
      <c r="H106" s="395"/>
      <c r="I106" s="395"/>
      <c r="J106" s="396"/>
      <c r="K106" s="394" t="e">
        <f>K41+K60+K71+K93+K103</f>
        <v>#DIV/0!</v>
      </c>
      <c r="L106" s="378"/>
      <c r="M106" s="378"/>
      <c r="N106" s="379"/>
      <c r="O106" s="232"/>
      <c r="P106" s="232"/>
    </row>
    <row r="107" spans="1:16" s="231" customFormat="1" ht="15.75">
      <c r="A107" s="547" t="s">
        <v>67</v>
      </c>
      <c r="B107" s="547"/>
      <c r="C107" s="547"/>
      <c r="D107" s="547"/>
      <c r="E107" s="547"/>
      <c r="F107" s="547"/>
      <c r="G107" s="547"/>
      <c r="H107" s="547"/>
      <c r="I107" s="547"/>
      <c r="J107" s="547"/>
      <c r="K107" s="394">
        <f>K61</f>
        <v>0</v>
      </c>
      <c r="L107" s="378"/>
      <c r="M107" s="378"/>
      <c r="N107" s="379"/>
      <c r="O107" s="232"/>
      <c r="P107" s="232"/>
    </row>
    <row r="108" spans="1:16" s="231" customFormat="1" ht="15.75">
      <c r="A108" s="533" t="s">
        <v>50</v>
      </c>
      <c r="B108" s="533"/>
      <c r="C108" s="373">
        <f>C105</f>
        <v>0</v>
      </c>
      <c r="D108" s="394" t="s">
        <v>111</v>
      </c>
      <c r="E108" s="394"/>
      <c r="F108" s="394"/>
      <c r="G108" s="394"/>
      <c r="H108" s="394"/>
      <c r="I108" s="394"/>
      <c r="J108" s="394"/>
      <c r="K108" s="394" t="e">
        <f>K105+K106+K107</f>
        <v>#DIV/0!</v>
      </c>
      <c r="L108" s="378"/>
      <c r="M108" s="378"/>
      <c r="N108" s="379"/>
      <c r="O108" s="232"/>
      <c r="P108" s="232"/>
    </row>
    <row r="109" spans="1:13" s="231" customFormat="1" ht="15">
      <c r="A109" s="382"/>
      <c r="B109" s="382"/>
      <c r="C109" s="382"/>
      <c r="D109" s="383"/>
      <c r="E109" s="383"/>
      <c r="F109" s="383"/>
      <c r="G109" s="383"/>
      <c r="H109" s="383"/>
      <c r="I109" s="383"/>
      <c r="J109" s="383"/>
      <c r="K109" s="383"/>
      <c r="L109" s="384"/>
      <c r="M109" s="384"/>
    </row>
    <row r="110" spans="1:13" ht="15">
      <c r="A110" s="10"/>
      <c r="B110" s="10"/>
      <c r="C110" s="11"/>
      <c r="D110" s="173"/>
      <c r="E110" s="173"/>
      <c r="F110" s="173"/>
      <c r="G110" s="173"/>
      <c r="H110" s="173"/>
      <c r="I110" s="173"/>
      <c r="J110" s="173"/>
      <c r="K110" s="173"/>
      <c r="L110" s="10"/>
      <c r="M110" s="10"/>
    </row>
    <row r="111" spans="2:11" s="84" customFormat="1" ht="38.25">
      <c r="B111" s="78" t="s">
        <v>92</v>
      </c>
      <c r="C111" s="518"/>
      <c r="D111" s="519"/>
      <c r="E111" s="195"/>
      <c r="F111" s="174"/>
      <c r="G111" s="174"/>
      <c r="H111" s="174"/>
      <c r="I111" s="174"/>
      <c r="J111" s="174"/>
      <c r="K111" s="174"/>
    </row>
    <row r="112" spans="2:11" s="84" customFormat="1" ht="12.75">
      <c r="B112" s="79"/>
      <c r="C112" s="80" t="s">
        <v>80</v>
      </c>
      <c r="D112" s="196" t="s">
        <v>81</v>
      </c>
      <c r="E112" s="196"/>
      <c r="F112" s="174"/>
      <c r="G112" s="174"/>
      <c r="H112" s="174"/>
      <c r="I112" s="174"/>
      <c r="J112" s="174"/>
      <c r="K112" s="174"/>
    </row>
    <row r="113" spans="1:14" ht="15.75">
      <c r="A113" s="15"/>
      <c r="B113" s="14"/>
      <c r="C113" s="15"/>
      <c r="D113" s="197"/>
      <c r="E113" s="197"/>
      <c r="F113" s="197"/>
      <c r="G113" s="197"/>
      <c r="H113" s="175"/>
      <c r="I113" s="175"/>
      <c r="J113" s="175"/>
      <c r="K113" s="175"/>
      <c r="L113" s="113"/>
      <c r="M113" s="113"/>
      <c r="N113" s="114"/>
    </row>
    <row r="114" spans="1:16" ht="15.75">
      <c r="A114" s="18"/>
      <c r="B114" s="16"/>
      <c r="C114" s="15"/>
      <c r="D114" s="197"/>
      <c r="E114" s="197"/>
      <c r="F114" s="197"/>
      <c r="G114" s="197"/>
      <c r="H114" s="175"/>
      <c r="I114" s="175"/>
      <c r="J114" s="175"/>
      <c r="K114" s="175"/>
      <c r="L114" s="115"/>
      <c r="M114" s="115"/>
      <c r="N114" s="116"/>
      <c r="O114" s="117"/>
      <c r="P114" s="117"/>
    </row>
    <row r="115" spans="1:16" ht="15.75">
      <c r="A115" s="19"/>
      <c r="B115" s="16"/>
      <c r="C115" s="15"/>
      <c r="D115" s="198"/>
      <c r="E115" s="198"/>
      <c r="F115" s="197"/>
      <c r="G115" s="197"/>
      <c r="H115" s="175"/>
      <c r="I115" s="175"/>
      <c r="J115" s="175"/>
      <c r="K115" s="175"/>
      <c r="L115" s="113"/>
      <c r="M115" s="113"/>
      <c r="N115" s="114"/>
      <c r="O115" s="117"/>
      <c r="P115" s="117"/>
    </row>
  </sheetData>
  <sheetProtection/>
  <mergeCells count="38">
    <mergeCell ref="A106:B106"/>
    <mergeCell ref="M19:M20"/>
    <mergeCell ref="D19:D20"/>
    <mergeCell ref="K19:K20"/>
    <mergeCell ref="B19:B20"/>
    <mergeCell ref="A21:N21"/>
    <mergeCell ref="A71:B71"/>
    <mergeCell ref="A60:B60"/>
    <mergeCell ref="A61:J61"/>
    <mergeCell ref="A19:A20"/>
    <mergeCell ref="A40:B40"/>
    <mergeCell ref="A108:B108"/>
    <mergeCell ref="L19:L20"/>
    <mergeCell ref="A92:B92"/>
    <mergeCell ref="A93:B93"/>
    <mergeCell ref="C19:C20"/>
    <mergeCell ref="A63:K63"/>
    <mergeCell ref="A70:B70"/>
    <mergeCell ref="A72:B72"/>
    <mergeCell ref="A107:J107"/>
    <mergeCell ref="B4:K4"/>
    <mergeCell ref="B16:J16"/>
    <mergeCell ref="E19:J19"/>
    <mergeCell ref="C111:D111"/>
    <mergeCell ref="A95:K95"/>
    <mergeCell ref="A43:N43"/>
    <mergeCell ref="A59:B59"/>
    <mergeCell ref="A102:B102"/>
    <mergeCell ref="A105:B105"/>
    <mergeCell ref="N19:N20"/>
    <mergeCell ref="A41:B41"/>
    <mergeCell ref="A42:B42"/>
    <mergeCell ref="A104:B104"/>
    <mergeCell ref="O104:P104"/>
    <mergeCell ref="A62:B62"/>
    <mergeCell ref="A73:K73"/>
    <mergeCell ref="A94:B94"/>
    <mergeCell ref="A103:B103"/>
  </mergeCells>
  <printOptions/>
  <pageMargins left="0.25" right="0.25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70"/>
  <sheetViews>
    <sheetView zoomScale="80" zoomScaleNormal="80" zoomScalePageLayoutView="0" workbookViewId="0" topLeftCell="A40">
      <selection activeCell="F65" sqref="F65"/>
    </sheetView>
  </sheetViews>
  <sheetFormatPr defaultColWidth="9.140625" defaultRowHeight="15"/>
  <cols>
    <col min="1" max="1" width="14.28125" style="83" customWidth="1"/>
    <col min="2" max="2" width="7.8515625" style="84" customWidth="1"/>
    <col min="3" max="3" width="49.8515625" style="84" customWidth="1"/>
    <col min="4" max="4" width="10.8515625" style="85" customWidth="1"/>
    <col min="5" max="5" width="23.28125" style="199" customWidth="1"/>
    <col min="6" max="6" width="9.8515625" style="174" customWidth="1"/>
    <col min="7" max="8" width="10.57421875" style="174" customWidth="1"/>
    <col min="9" max="9" width="11.00390625" style="174" customWidth="1"/>
    <col min="10" max="10" width="14.7109375" style="174" customWidth="1"/>
    <col min="11" max="11" width="9.57421875" style="174" customWidth="1"/>
    <col min="12" max="12" width="16.421875" style="174" customWidth="1"/>
    <col min="13" max="13" width="14.00390625" style="83" customWidth="1"/>
    <col min="14" max="14" width="9.140625" style="83" customWidth="1"/>
    <col min="15" max="16384" width="9.140625" style="84" customWidth="1"/>
  </cols>
  <sheetData>
    <row r="1" spans="12:14" ht="15">
      <c r="L1" s="596" t="s">
        <v>42</v>
      </c>
      <c r="M1" s="597"/>
      <c r="N1" s="84"/>
    </row>
    <row r="2" spans="1:180" s="87" customFormat="1" ht="35.25" customHeight="1">
      <c r="A2" s="75"/>
      <c r="B2" s="47"/>
      <c r="C2" s="48"/>
      <c r="D2" s="48"/>
      <c r="E2" s="200"/>
      <c r="F2" s="167"/>
      <c r="G2" s="167"/>
      <c r="H2" s="167"/>
      <c r="I2" s="167"/>
      <c r="J2" s="167"/>
      <c r="K2" s="167"/>
      <c r="L2" s="167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</row>
    <row r="3" spans="1:180" s="87" customFormat="1" ht="21" customHeight="1">
      <c r="A3" s="76"/>
      <c r="B3" s="47"/>
      <c r="C3" s="48"/>
      <c r="D3" s="48"/>
      <c r="E3" s="200"/>
      <c r="F3" s="182"/>
      <c r="G3" s="182"/>
      <c r="H3" s="182"/>
      <c r="I3" s="182"/>
      <c r="J3" s="182"/>
      <c r="K3" s="180"/>
      <c r="L3" s="180"/>
      <c r="M3" s="52" t="s">
        <v>82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</row>
    <row r="4" spans="1:180" s="87" customFormat="1" ht="16.5" customHeight="1">
      <c r="A4" s="76"/>
      <c r="B4" s="47"/>
      <c r="C4" s="48"/>
      <c r="D4" s="48"/>
      <c r="E4" s="200"/>
      <c r="F4" s="201"/>
      <c r="G4" s="201"/>
      <c r="H4" s="201"/>
      <c r="I4" s="181"/>
      <c r="J4" s="181"/>
      <c r="K4" s="181"/>
      <c r="L4" s="181" t="s">
        <v>83</v>
      </c>
      <c r="M4" s="52" t="s">
        <v>84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</row>
    <row r="5" spans="1:180" s="88" customFormat="1" ht="21" customHeight="1">
      <c r="A5" s="76"/>
      <c r="B5" s="55"/>
      <c r="C5" s="55" t="s">
        <v>104</v>
      </c>
      <c r="D5" s="55"/>
      <c r="E5" s="202"/>
      <c r="F5" s="187"/>
      <c r="G5" s="187"/>
      <c r="H5" s="187"/>
      <c r="I5" s="181"/>
      <c r="J5" s="181"/>
      <c r="K5" s="181"/>
      <c r="L5" s="181" t="s">
        <v>85</v>
      </c>
      <c r="M5" s="57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</row>
    <row r="6" spans="1:180" s="88" customFormat="1" ht="16.5" customHeight="1">
      <c r="A6" s="75"/>
      <c r="B6" s="58"/>
      <c r="C6" s="58"/>
      <c r="D6" s="481" t="s">
        <v>86</v>
      </c>
      <c r="E6" s="481"/>
      <c r="F6" s="203"/>
      <c r="G6" s="183"/>
      <c r="H6" s="183"/>
      <c r="I6" s="183"/>
      <c r="J6" s="183"/>
      <c r="K6" s="167"/>
      <c r="L6" s="167"/>
      <c r="M6" s="5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</row>
    <row r="7" spans="1:180" s="87" customFormat="1" ht="17.25" customHeight="1">
      <c r="A7" s="76"/>
      <c r="B7" s="60"/>
      <c r="C7" s="60"/>
      <c r="D7" s="60"/>
      <c r="E7" s="204"/>
      <c r="F7" s="205"/>
      <c r="G7" s="206"/>
      <c r="H7" s="206"/>
      <c r="I7" s="206"/>
      <c r="J7" s="206"/>
      <c r="K7" s="182"/>
      <c r="L7" s="182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</row>
    <row r="8" spans="1:180" s="87" customFormat="1" ht="15">
      <c r="A8" s="76"/>
      <c r="B8" s="63"/>
      <c r="C8" s="58"/>
      <c r="D8" s="58"/>
      <c r="E8" s="207" t="s">
        <v>68</v>
      </c>
      <c r="F8" s="599" t="s">
        <v>69</v>
      </c>
      <c r="G8" s="599"/>
      <c r="H8" s="208"/>
      <c r="I8" s="208"/>
      <c r="J8" s="183"/>
      <c r="K8" s="182"/>
      <c r="L8" s="182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</row>
    <row r="9" spans="1:180" s="88" customFormat="1" ht="22.5" customHeight="1">
      <c r="A9" s="76"/>
      <c r="B9" s="62"/>
      <c r="C9" s="54"/>
      <c r="D9" s="66" t="s">
        <v>70</v>
      </c>
      <c r="E9" s="209"/>
      <c r="F9" s="600"/>
      <c r="G9" s="600"/>
      <c r="H9" s="183" t="s">
        <v>87</v>
      </c>
      <c r="I9" s="183"/>
      <c r="J9" s="183"/>
      <c r="K9" s="183"/>
      <c r="L9" s="183"/>
      <c r="M9" s="68"/>
      <c r="N9" s="58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</row>
    <row r="10" spans="1:180" s="88" customFormat="1" ht="16.5" customHeight="1">
      <c r="A10" s="76"/>
      <c r="B10" s="62"/>
      <c r="C10" s="54"/>
      <c r="D10" s="66"/>
      <c r="E10" s="210"/>
      <c r="F10" s="211"/>
      <c r="G10" s="211"/>
      <c r="H10" s="469" t="s">
        <v>110</v>
      </c>
      <c r="I10" s="469"/>
      <c r="J10" s="469"/>
      <c r="K10" s="469"/>
      <c r="L10" s="469"/>
      <c r="M10" s="469"/>
      <c r="N10" s="58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</row>
    <row r="11" spans="1:180" s="87" customFormat="1" ht="15">
      <c r="A11" s="76"/>
      <c r="B11" s="62"/>
      <c r="C11" s="469" t="s">
        <v>109</v>
      </c>
      <c r="D11" s="469"/>
      <c r="E11" s="587"/>
      <c r="F11" s="211"/>
      <c r="G11" s="211"/>
      <c r="H11" s="181" t="s">
        <v>100</v>
      </c>
      <c r="I11" s="236" t="e">
        <f>D60</f>
        <v>#REF!</v>
      </c>
      <c r="J11" s="229" t="s">
        <v>101</v>
      </c>
      <c r="K11" s="229"/>
      <c r="L11" s="229"/>
      <c r="M11" s="68"/>
      <c r="N11" s="58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</row>
    <row r="12" spans="1:180" s="87" customFormat="1" ht="15.75" thickBot="1">
      <c r="A12" s="76"/>
      <c r="B12" s="62"/>
      <c r="C12" s="71"/>
      <c r="D12" s="71"/>
      <c r="E12" s="212"/>
      <c r="F12" s="211"/>
      <c r="G12" s="211"/>
      <c r="H12" s="183"/>
      <c r="I12" s="183"/>
      <c r="J12" s="183"/>
      <c r="K12" s="183"/>
      <c r="L12" s="183"/>
      <c r="M12" s="68"/>
      <c r="N12" s="58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</row>
    <row r="13" spans="1:14" ht="27.75" customHeight="1" thickBot="1">
      <c r="A13" s="471" t="s">
        <v>71</v>
      </c>
      <c r="B13" s="472"/>
      <c r="C13" s="465" t="s">
        <v>72</v>
      </c>
      <c r="D13" s="467" t="s">
        <v>94</v>
      </c>
      <c r="E13" s="592" t="s">
        <v>73</v>
      </c>
      <c r="F13" s="569" t="s">
        <v>76</v>
      </c>
      <c r="G13" s="570"/>
      <c r="H13" s="571"/>
      <c r="I13" s="571"/>
      <c r="J13" s="571"/>
      <c r="K13" s="572"/>
      <c r="L13" s="590" t="s">
        <v>89</v>
      </c>
      <c r="M13" s="588" t="s">
        <v>88</v>
      </c>
      <c r="N13" s="84"/>
    </row>
    <row r="14" spans="1:14" ht="165.75">
      <c r="A14" s="77" t="s">
        <v>74</v>
      </c>
      <c r="B14" s="129" t="s">
        <v>75</v>
      </c>
      <c r="C14" s="466"/>
      <c r="D14" s="468"/>
      <c r="E14" s="593"/>
      <c r="F14" s="190" t="s">
        <v>25</v>
      </c>
      <c r="G14" s="190" t="s">
        <v>27</v>
      </c>
      <c r="H14" s="191" t="s">
        <v>31</v>
      </c>
      <c r="I14" s="191" t="s">
        <v>28</v>
      </c>
      <c r="J14" s="192" t="s">
        <v>41</v>
      </c>
      <c r="K14" s="191" t="s">
        <v>29</v>
      </c>
      <c r="L14" s="591"/>
      <c r="M14" s="589"/>
      <c r="N14" s="84"/>
    </row>
    <row r="15" spans="1:14" ht="26.25" customHeight="1" thickBot="1">
      <c r="A15" s="89">
        <v>1</v>
      </c>
      <c r="B15" s="90">
        <v>2</v>
      </c>
      <c r="C15" s="90">
        <v>3</v>
      </c>
      <c r="D15" s="90">
        <v>4</v>
      </c>
      <c r="E15" s="213">
        <v>5</v>
      </c>
      <c r="F15" s="213">
        <v>6</v>
      </c>
      <c r="G15" s="213">
        <v>7</v>
      </c>
      <c r="H15" s="213">
        <v>8</v>
      </c>
      <c r="I15" s="213">
        <v>9</v>
      </c>
      <c r="J15" s="213">
        <v>10</v>
      </c>
      <c r="K15" s="213">
        <v>11</v>
      </c>
      <c r="L15" s="213">
        <v>12</v>
      </c>
      <c r="M15" s="89">
        <v>13</v>
      </c>
      <c r="N15" s="84"/>
    </row>
    <row r="16" spans="1:14" ht="15.75" thickBot="1">
      <c r="A16" s="91"/>
      <c r="B16" s="130"/>
      <c r="C16" s="92" t="s">
        <v>1</v>
      </c>
      <c r="D16" s="160">
        <f>'Штатное расписание'!D16+'Штатное расписание'!D35</f>
        <v>0</v>
      </c>
      <c r="E16" s="214">
        <f>'Штатное расписание'!E16+'Штатное расписание'!E35</f>
        <v>0</v>
      </c>
      <c r="F16" s="214">
        <f>'Штатное расписание'!F16+'Штатное расписание'!F35</f>
        <v>0</v>
      </c>
      <c r="G16" s="214">
        <f>'Штатное расписание'!G16+'Штатное расписание'!G35</f>
        <v>0</v>
      </c>
      <c r="H16" s="214">
        <f>'Штатное расписание'!H16+'Штатное расписание'!H35</f>
        <v>0</v>
      </c>
      <c r="I16" s="214">
        <f>'Штатное расписание'!I16+'Штатное расписание'!I35</f>
        <v>0</v>
      </c>
      <c r="J16" s="214">
        <f>'Штатное расписание'!J16+'Штатное расписание'!J35</f>
        <v>0</v>
      </c>
      <c r="K16" s="214">
        <f>'Штатное расписание'!K16+'Штатное расписание'!K35</f>
        <v>0</v>
      </c>
      <c r="L16" s="215">
        <f aca="true" t="shared" si="0" ref="L16:L54">E16+F16+G16+H16+I16+J16+K16</f>
        <v>0</v>
      </c>
      <c r="M16" s="91"/>
      <c r="N16" s="84"/>
    </row>
    <row r="17" spans="1:14" ht="15.75" thickBot="1">
      <c r="A17" s="91"/>
      <c r="B17" s="130"/>
      <c r="C17" s="93" t="s">
        <v>38</v>
      </c>
      <c r="D17" s="161">
        <f>'Штатное расписание'!D17+'Штатное расписание'!D36</f>
        <v>0</v>
      </c>
      <c r="E17" s="171">
        <f>'Штатное расписание'!E17+'Штатное расписание'!E36</f>
        <v>0</v>
      </c>
      <c r="F17" s="171">
        <f>'Штатное расписание'!F17+'Штатное расписание'!F36</f>
        <v>0</v>
      </c>
      <c r="G17" s="171">
        <f>'Штатное расписание'!G17+'Штатное расписание'!G36</f>
        <v>0</v>
      </c>
      <c r="H17" s="171">
        <f>'Штатное расписание'!H17+'Штатное расписание'!H36</f>
        <v>0</v>
      </c>
      <c r="I17" s="171">
        <f>'Штатное расписание'!I17+'Штатное расписание'!I36</f>
        <v>0</v>
      </c>
      <c r="J17" s="171">
        <f>'Штатное расписание'!J17+'Штатное расписание'!J36</f>
        <v>0</v>
      </c>
      <c r="K17" s="171">
        <f>'Штатное расписание'!K17+'Штатное расписание'!K36</f>
        <v>0</v>
      </c>
      <c r="L17" s="215">
        <f t="shared" si="0"/>
        <v>0</v>
      </c>
      <c r="M17" s="91"/>
      <c r="N17" s="84"/>
    </row>
    <row r="18" spans="1:14" ht="15.75" thickBot="1">
      <c r="A18" s="91"/>
      <c r="B18" s="130"/>
      <c r="C18" s="93" t="s">
        <v>4</v>
      </c>
      <c r="D18" s="161">
        <f>'Штатное расписание'!D18+'Штатное расписание'!D37+'Штатное расписание'!D58</f>
        <v>0</v>
      </c>
      <c r="E18" s="171">
        <f>'Штатное расписание'!E18+'Штатное расписание'!E37+'Штатное расписание'!E58</f>
        <v>0</v>
      </c>
      <c r="F18" s="171">
        <f>'Штатное расписание'!F18+'Штатное расписание'!F37+'Штатное расписание'!F58</f>
        <v>0</v>
      </c>
      <c r="G18" s="171">
        <f>'Штатное расписание'!G18+'Штатное расписание'!G37+'Штатное расписание'!G58</f>
        <v>0</v>
      </c>
      <c r="H18" s="171">
        <f>'Штатное расписание'!H18+'Штатное расписание'!H37+'Штатное расписание'!H58</f>
        <v>0</v>
      </c>
      <c r="I18" s="171">
        <f>'Штатное расписание'!I18+'Штатное расписание'!I37+'Штатное расписание'!I58</f>
        <v>0</v>
      </c>
      <c r="J18" s="171">
        <f>'Штатное расписание'!J18+'Штатное расписание'!J37+'Штатное расписание'!J58</f>
        <v>0</v>
      </c>
      <c r="K18" s="171">
        <f>'Штатное расписание'!K18+'Штатное расписание'!K37+'Штатное расписание'!K58</f>
        <v>0</v>
      </c>
      <c r="L18" s="215">
        <f t="shared" si="0"/>
        <v>0</v>
      </c>
      <c r="M18" s="91"/>
      <c r="N18" s="84"/>
    </row>
    <row r="19" spans="1:13" ht="15.75" thickBot="1">
      <c r="A19" s="91"/>
      <c r="B19" s="130"/>
      <c r="C19" s="93" t="s">
        <v>2</v>
      </c>
      <c r="D19" s="161">
        <f>'Штатное расписание'!D19+'Штатное расписание'!D38</f>
        <v>0</v>
      </c>
      <c r="E19" s="171">
        <f>'Штатное расписание'!E19+'Штатное расписание'!E38</f>
        <v>0</v>
      </c>
      <c r="F19" s="171">
        <f>'Штатное расписание'!F19+'Штатное расписание'!F38</f>
        <v>0</v>
      </c>
      <c r="G19" s="171">
        <f>'Штатное расписание'!G19+'Штатное расписание'!G38</f>
        <v>0</v>
      </c>
      <c r="H19" s="171">
        <f>'Штатное расписание'!H19+'Штатное расписание'!H38</f>
        <v>0</v>
      </c>
      <c r="I19" s="171">
        <f>'Штатное расписание'!I19+'Штатное расписание'!I38</f>
        <v>0</v>
      </c>
      <c r="J19" s="171">
        <f>'Штатное расписание'!J19+'Штатное расписание'!J38</f>
        <v>0</v>
      </c>
      <c r="K19" s="171">
        <f>'Штатное расписание'!K19+'Штатное расписание'!K38</f>
        <v>0</v>
      </c>
      <c r="L19" s="215">
        <f t="shared" si="0"/>
        <v>0</v>
      </c>
      <c r="M19" s="91"/>
    </row>
    <row r="20" spans="1:13" s="83" customFormat="1" ht="15.75" thickBot="1">
      <c r="A20" s="91"/>
      <c r="B20" s="130"/>
      <c r="C20" s="93" t="s">
        <v>12</v>
      </c>
      <c r="D20" s="161">
        <f>'Штатное расписание'!D20+'Штатное расписание'!D39</f>
        <v>0</v>
      </c>
      <c r="E20" s="171">
        <f>'Штатное расписание'!E20+'Штатное расписание'!E39</f>
        <v>0</v>
      </c>
      <c r="F20" s="171">
        <f>'Штатное расписание'!F20+'Штатное расписание'!F39</f>
        <v>0</v>
      </c>
      <c r="G20" s="171">
        <f>'Штатное расписание'!G20+'Штатное расписание'!G39</f>
        <v>0</v>
      </c>
      <c r="H20" s="171">
        <f>'Штатное расписание'!H20+'Штатное расписание'!H39</f>
        <v>0</v>
      </c>
      <c r="I20" s="171">
        <f>'Штатное расписание'!I20+'Штатное расписание'!I39</f>
        <v>0</v>
      </c>
      <c r="J20" s="171">
        <f>'Штатное расписание'!J20+'Штатное расписание'!J39</f>
        <v>0</v>
      </c>
      <c r="K20" s="171">
        <f>'Штатное расписание'!K20+'Штатное расписание'!K39</f>
        <v>0</v>
      </c>
      <c r="L20" s="215">
        <f t="shared" si="0"/>
        <v>0</v>
      </c>
      <c r="M20" s="91"/>
    </row>
    <row r="21" spans="1:14" s="86" customFormat="1" ht="15.75">
      <c r="A21" s="567"/>
      <c r="B21" s="573"/>
      <c r="C21" s="594" t="s">
        <v>9</v>
      </c>
      <c r="D21" s="162">
        <f>'Штатное расписание'!D21+'Штатное расписание'!D40</f>
        <v>0</v>
      </c>
      <c r="E21" s="574">
        <f>'Штатное расписание'!E21+'Штатное расписание'!E40</f>
        <v>0</v>
      </c>
      <c r="F21" s="574">
        <f>'Штатное расписание'!F21+'Штатное расписание'!F40</f>
        <v>0</v>
      </c>
      <c r="G21" s="574">
        <f>'Штатное расписание'!G21+'Штатное расписание'!G40</f>
        <v>0</v>
      </c>
      <c r="H21" s="574">
        <f>'Штатное расписание'!H21+'Штатное расписание'!H40</f>
        <v>0</v>
      </c>
      <c r="I21" s="574">
        <f>'Штатное расписание'!I21+'Штатное расписание'!I40</f>
        <v>0</v>
      </c>
      <c r="J21" s="574">
        <f>'Штатное расписание'!J21+'Штатное расписание'!J40</f>
        <v>0</v>
      </c>
      <c r="K21" s="574">
        <f>'Штатное расписание'!K21+'Штатное расписание'!K40</f>
        <v>0</v>
      </c>
      <c r="L21" s="601">
        <f t="shared" si="0"/>
        <v>0</v>
      </c>
      <c r="M21" s="567"/>
      <c r="N21" s="94"/>
    </row>
    <row r="22" spans="1:14" s="86" customFormat="1" ht="16.5" thickBot="1">
      <c r="A22" s="568"/>
      <c r="B22" s="568"/>
      <c r="C22" s="595"/>
      <c r="D22" s="162">
        <f>'Штатное расписание'!D22+'Штатное расписание'!D41</f>
        <v>0</v>
      </c>
      <c r="E22" s="575"/>
      <c r="F22" s="575"/>
      <c r="G22" s="575"/>
      <c r="H22" s="575"/>
      <c r="I22" s="575"/>
      <c r="J22" s="575"/>
      <c r="K22" s="575"/>
      <c r="L22" s="602"/>
      <c r="M22" s="568"/>
      <c r="N22" s="94"/>
    </row>
    <row r="23" spans="1:13" s="83" customFormat="1" ht="15.75" thickBot="1">
      <c r="A23" s="91"/>
      <c r="B23" s="130"/>
      <c r="C23" s="95" t="s">
        <v>43</v>
      </c>
      <c r="D23" s="161">
        <f>'Штатное расписание'!D23+'Штатное расписание'!D42</f>
        <v>0</v>
      </c>
      <c r="E23" s="171">
        <f>'Штатное расписание'!E23+'Штатное расписание'!E42</f>
        <v>0</v>
      </c>
      <c r="F23" s="171">
        <f>'Штатное расписание'!F23+'Штатное расписание'!F42</f>
        <v>0</v>
      </c>
      <c r="G23" s="171">
        <f>'Штатное расписание'!G23+'Штатное расписание'!G42</f>
        <v>0</v>
      </c>
      <c r="H23" s="171">
        <f>'Штатное расписание'!H23+'Штатное расписание'!H42</f>
        <v>0</v>
      </c>
      <c r="I23" s="171">
        <f>'Штатное расписание'!I23+'Штатное расписание'!I42</f>
        <v>0</v>
      </c>
      <c r="J23" s="171">
        <f>'Штатное расписание'!J23+'Штатное расписание'!J42</f>
        <v>0</v>
      </c>
      <c r="K23" s="171">
        <f>'Штатное расписание'!K23+'Штатное расписание'!K42</f>
        <v>0</v>
      </c>
      <c r="L23" s="215">
        <f t="shared" si="0"/>
        <v>0</v>
      </c>
      <c r="M23" s="91"/>
    </row>
    <row r="24" spans="1:13" s="107" customFormat="1" ht="15.75" thickBot="1">
      <c r="A24" s="91"/>
      <c r="B24" s="130"/>
      <c r="C24" s="93" t="s">
        <v>44</v>
      </c>
      <c r="D24" s="163">
        <f>'Штатное расписание'!D24</f>
        <v>0</v>
      </c>
      <c r="E24" s="172">
        <f>'Штатное расписание'!E24</f>
        <v>0</v>
      </c>
      <c r="F24" s="172">
        <f>'Штатное расписание'!F24</f>
        <v>0</v>
      </c>
      <c r="G24" s="172">
        <f>'Штатное расписание'!G24</f>
        <v>0</v>
      </c>
      <c r="H24" s="172">
        <f>'Штатное расписание'!H24</f>
        <v>0</v>
      </c>
      <c r="I24" s="172">
        <f>'Штатное расписание'!I24</f>
        <v>0</v>
      </c>
      <c r="J24" s="172">
        <f>'Штатное расписание'!J24</f>
        <v>0</v>
      </c>
      <c r="K24" s="172">
        <f>'Штатное расписание'!K24</f>
        <v>0</v>
      </c>
      <c r="L24" s="215">
        <f t="shared" si="0"/>
        <v>0</v>
      </c>
      <c r="M24" s="91"/>
    </row>
    <row r="25" spans="1:13" s="107" customFormat="1" ht="15.75" thickBot="1">
      <c r="A25" s="91"/>
      <c r="B25" s="130"/>
      <c r="C25" s="93" t="s">
        <v>6</v>
      </c>
      <c r="D25" s="89" t="e">
        <f>'Штатное расписание'!D25+'Штатное расписание'!#REF!</f>
        <v>#REF!</v>
      </c>
      <c r="E25" s="194" t="e">
        <f>'Штатное расписание'!E25+'Штатное расписание'!#REF!</f>
        <v>#REF!</v>
      </c>
      <c r="F25" s="194" t="e">
        <f>'Штатное расписание'!F25+'Штатное расписание'!#REF!</f>
        <v>#REF!</v>
      </c>
      <c r="G25" s="194" t="e">
        <f>'Штатное расписание'!G25+'Штатное расписание'!#REF!</f>
        <v>#REF!</v>
      </c>
      <c r="H25" s="194" t="e">
        <f>'Штатное расписание'!H25+'Штатное расписание'!#REF!</f>
        <v>#REF!</v>
      </c>
      <c r="I25" s="194" t="e">
        <f>'Штатное расписание'!I25+'Штатное расписание'!#REF!</f>
        <v>#REF!</v>
      </c>
      <c r="J25" s="194" t="e">
        <f>'Штатное расписание'!J25+'Штатное расписание'!#REF!</f>
        <v>#REF!</v>
      </c>
      <c r="K25" s="194" t="e">
        <f>'Штатное расписание'!K25+'Штатное расписание'!#REF!</f>
        <v>#REF!</v>
      </c>
      <c r="L25" s="215" t="e">
        <f t="shared" si="0"/>
        <v>#REF!</v>
      </c>
      <c r="M25" s="91"/>
    </row>
    <row r="26" spans="1:13" s="107" customFormat="1" ht="15.75" thickBot="1">
      <c r="A26" s="91"/>
      <c r="B26" s="130"/>
      <c r="C26" s="96" t="s">
        <v>53</v>
      </c>
      <c r="D26" s="89">
        <f>'Штатное расписание'!D26+'Штатное расписание'!D44</f>
        <v>0</v>
      </c>
      <c r="E26" s="194">
        <f>'Штатное расписание'!E26+'Штатное расписание'!E44</f>
        <v>0</v>
      </c>
      <c r="F26" s="194" t="e">
        <f>'Штатное расписание'!F26+'Штатное расписание'!F44</f>
        <v>#DIV/0!</v>
      </c>
      <c r="G26" s="194">
        <f>'Штатное расписание'!G26+'Штатное расписание'!G44</f>
        <v>0</v>
      </c>
      <c r="H26" s="194" t="e">
        <f>'Штатное расписание'!H26+'Штатное расписание'!H44</f>
        <v>#DIV/0!</v>
      </c>
      <c r="I26" s="194">
        <f>'Штатное расписание'!I26+'Штатное расписание'!I44</f>
        <v>0</v>
      </c>
      <c r="J26" s="194">
        <f>'Штатное расписание'!J26+'Штатное расписание'!J44</f>
        <v>0</v>
      </c>
      <c r="K26" s="194">
        <f>'Штатное расписание'!K26+'Штатное расписание'!K44</f>
        <v>0</v>
      </c>
      <c r="L26" s="215" t="e">
        <f t="shared" si="0"/>
        <v>#DIV/0!</v>
      </c>
      <c r="M26" s="91"/>
    </row>
    <row r="27" spans="1:13" s="108" customFormat="1" ht="15.75" thickBot="1">
      <c r="A27" s="97"/>
      <c r="B27" s="130"/>
      <c r="C27" s="93" t="s">
        <v>10</v>
      </c>
      <c r="D27" s="89">
        <f>'Штатное расписание'!D27</f>
        <v>0</v>
      </c>
      <c r="E27" s="194">
        <f>'Штатное расписание'!E27</f>
        <v>0</v>
      </c>
      <c r="F27" s="194">
        <f>'Штатное расписание'!F27</f>
        <v>0</v>
      </c>
      <c r="G27" s="194">
        <f>'Штатное расписание'!G27</f>
        <v>0</v>
      </c>
      <c r="H27" s="194">
        <f>'Штатное расписание'!H27</f>
        <v>0</v>
      </c>
      <c r="I27" s="194">
        <f>'Штатное расписание'!I27</f>
        <v>0</v>
      </c>
      <c r="J27" s="194">
        <f>'Штатное расписание'!J27</f>
        <v>0</v>
      </c>
      <c r="K27" s="194">
        <f>'Штатное расписание'!K27</f>
        <v>0</v>
      </c>
      <c r="L27" s="215">
        <f t="shared" si="0"/>
        <v>0</v>
      </c>
      <c r="M27" s="97"/>
    </row>
    <row r="28" spans="1:13" s="107" customFormat="1" ht="15.75" thickBot="1">
      <c r="A28" s="91"/>
      <c r="B28" s="130"/>
      <c r="C28" s="131" t="s">
        <v>13</v>
      </c>
      <c r="D28" s="89">
        <f>'Штатное расписание'!D29</f>
        <v>0</v>
      </c>
      <c r="E28" s="194">
        <f>'Штатное расписание'!E29</f>
        <v>0</v>
      </c>
      <c r="F28" s="194">
        <f>'Штатное расписание'!F29</f>
        <v>0</v>
      </c>
      <c r="G28" s="194">
        <f>'Штатное расписание'!G29</f>
        <v>0</v>
      </c>
      <c r="H28" s="194">
        <f>'Штатное расписание'!H29</f>
        <v>0</v>
      </c>
      <c r="I28" s="194">
        <f>'Штатное расписание'!I29</f>
        <v>0</v>
      </c>
      <c r="J28" s="194">
        <f>'Штатное расписание'!J29</f>
        <v>0</v>
      </c>
      <c r="K28" s="194">
        <f>'Штатное расписание'!K29</f>
        <v>0</v>
      </c>
      <c r="L28" s="215">
        <f t="shared" si="0"/>
        <v>0</v>
      </c>
      <c r="M28" s="91"/>
    </row>
    <row r="29" spans="1:13" s="107" customFormat="1" ht="15.75" thickBot="1">
      <c r="A29" s="91"/>
      <c r="B29" s="130"/>
      <c r="C29" s="96" t="s">
        <v>14</v>
      </c>
      <c r="D29" s="89">
        <f>'Штатное расписание'!D30</f>
        <v>0</v>
      </c>
      <c r="E29" s="194">
        <f>'Штатное расписание'!E30</f>
        <v>0</v>
      </c>
      <c r="F29" s="194">
        <f>'Штатное расписание'!F30</f>
        <v>0</v>
      </c>
      <c r="G29" s="194">
        <f>'Штатное расписание'!G30</f>
        <v>0</v>
      </c>
      <c r="H29" s="194">
        <f>'Штатное расписание'!H30</f>
        <v>0</v>
      </c>
      <c r="I29" s="194">
        <f>'Штатное расписание'!I30</f>
        <v>0</v>
      </c>
      <c r="J29" s="194">
        <f>'Штатное расписание'!J30</f>
        <v>0</v>
      </c>
      <c r="K29" s="194">
        <f>'Штатное расписание'!K30</f>
        <v>0</v>
      </c>
      <c r="L29" s="215">
        <f t="shared" si="0"/>
        <v>0</v>
      </c>
      <c r="M29" s="91"/>
    </row>
    <row r="30" spans="1:13" s="107" customFormat="1" ht="15.75" thickBot="1">
      <c r="A30" s="91"/>
      <c r="B30" s="130"/>
      <c r="C30" s="93" t="s">
        <v>45</v>
      </c>
      <c r="D30" s="89" t="e">
        <f>'Штатное расписание'!#REF!+'Штатное расписание'!D57</f>
        <v>#REF!</v>
      </c>
      <c r="E30" s="194" t="e">
        <f>'Штатное расписание'!#REF!+'Штатное расписание'!E57</f>
        <v>#REF!</v>
      </c>
      <c r="F30" s="194" t="e">
        <f>'Штатное расписание'!#REF!+'Штатное расписание'!F57</f>
        <v>#REF!</v>
      </c>
      <c r="G30" s="194" t="e">
        <f>'Штатное расписание'!#REF!+'Штатное расписание'!G57</f>
        <v>#REF!</v>
      </c>
      <c r="H30" s="194" t="e">
        <f>'Штатное расписание'!#REF!+'Штатное расписание'!H57</f>
        <v>#REF!</v>
      </c>
      <c r="I30" s="194" t="e">
        <f>'Штатное расписание'!#REF!+'Штатное расписание'!I57</f>
        <v>#REF!</v>
      </c>
      <c r="J30" s="194" t="e">
        <f>'Штатное расписание'!#REF!+'Штатное расписание'!J57</f>
        <v>#REF!</v>
      </c>
      <c r="K30" s="194" t="e">
        <f>'Штатное расписание'!#REF!+'Штатное расписание'!K57</f>
        <v>#REF!</v>
      </c>
      <c r="L30" s="215" t="e">
        <f>E30+F30+G30+H30+I30+J30+K30</f>
        <v>#REF!</v>
      </c>
      <c r="M30" s="91"/>
    </row>
    <row r="31" spans="1:13" s="107" customFormat="1" ht="15.75" thickBot="1">
      <c r="A31" s="91"/>
      <c r="B31" s="130"/>
      <c r="C31" s="132" t="s">
        <v>15</v>
      </c>
      <c r="D31" s="164">
        <f>'Штатное расписание'!D33</f>
        <v>0</v>
      </c>
      <c r="E31" s="193">
        <f>'Штатное расписание'!E33</f>
        <v>0</v>
      </c>
      <c r="F31" s="193">
        <f>'Штатное расписание'!F33</f>
        <v>0</v>
      </c>
      <c r="G31" s="193">
        <f>'Штатное расписание'!G33</f>
        <v>0</v>
      </c>
      <c r="H31" s="193">
        <f>'Штатное расписание'!H33</f>
        <v>0</v>
      </c>
      <c r="I31" s="193">
        <f>'Штатное расписание'!I33</f>
        <v>0</v>
      </c>
      <c r="J31" s="193">
        <f>'Штатное расписание'!J33</f>
        <v>0</v>
      </c>
      <c r="K31" s="193">
        <f>'Штатное расписание'!K33</f>
        <v>0</v>
      </c>
      <c r="L31" s="215">
        <f t="shared" si="0"/>
        <v>0</v>
      </c>
      <c r="M31" s="91"/>
    </row>
    <row r="32" spans="1:13" s="107" customFormat="1" ht="15.75" thickBot="1">
      <c r="A32" s="91"/>
      <c r="B32" s="130"/>
      <c r="C32" s="96" t="s">
        <v>23</v>
      </c>
      <c r="D32" s="161">
        <f>'Штатное расписание'!D45+'Штатное расписание'!D60</f>
        <v>0</v>
      </c>
      <c r="E32" s="171">
        <f>'Штатное расписание'!E45+'Штатное расписание'!E60</f>
        <v>0</v>
      </c>
      <c r="F32" s="171">
        <f>'Штатное расписание'!F45+'Штатное расписание'!F60</f>
        <v>0</v>
      </c>
      <c r="G32" s="171">
        <f>'Штатное расписание'!G45+'Штатное расписание'!G60</f>
        <v>0</v>
      </c>
      <c r="H32" s="171">
        <f>'Штатное расписание'!H45+'Штатное расписание'!H60</f>
        <v>0</v>
      </c>
      <c r="I32" s="171">
        <f>'Штатное расписание'!I45+'Штатное расписание'!I60</f>
        <v>0</v>
      </c>
      <c r="J32" s="171">
        <f>'Штатное расписание'!J45+'Штатное расписание'!J60</f>
        <v>0</v>
      </c>
      <c r="K32" s="171">
        <f>'Штатное расписание'!K45+'Штатное расписание'!K60</f>
        <v>0</v>
      </c>
      <c r="L32" s="215">
        <f t="shared" si="0"/>
        <v>0</v>
      </c>
      <c r="M32" s="91"/>
    </row>
    <row r="33" spans="1:13" s="107" customFormat="1" ht="15.75" thickBot="1">
      <c r="A33" s="91"/>
      <c r="B33" s="130"/>
      <c r="C33" s="96" t="s">
        <v>57</v>
      </c>
      <c r="D33" s="89">
        <f>'Штатное расписание'!D47</f>
        <v>0</v>
      </c>
      <c r="E33" s="194">
        <f>'Штатное расписание'!E47</f>
        <v>0</v>
      </c>
      <c r="F33" s="194">
        <f>'Штатное расписание'!F47</f>
        <v>0</v>
      </c>
      <c r="G33" s="194">
        <f>'Штатное расписание'!G47</f>
        <v>0</v>
      </c>
      <c r="H33" s="194">
        <f>'Штатное расписание'!H47</f>
        <v>0</v>
      </c>
      <c r="I33" s="194">
        <f>'Штатное расписание'!I47</f>
        <v>0</v>
      </c>
      <c r="J33" s="194">
        <f>'Штатное расписание'!J47</f>
        <v>0</v>
      </c>
      <c r="K33" s="194">
        <f>'Штатное расписание'!K47</f>
        <v>0</v>
      </c>
      <c r="L33" s="215">
        <f t="shared" si="0"/>
        <v>0</v>
      </c>
      <c r="M33" s="91"/>
    </row>
    <row r="34" spans="1:13" s="107" customFormat="1" ht="15.75" thickBot="1">
      <c r="A34" s="91"/>
      <c r="B34" s="130"/>
      <c r="C34" s="132" t="s">
        <v>65</v>
      </c>
      <c r="D34" s="164">
        <f>'Штатное расписание'!D34</f>
        <v>0</v>
      </c>
      <c r="E34" s="193">
        <f>'Штатное расписание'!E34</f>
        <v>0</v>
      </c>
      <c r="F34" s="193">
        <f>'Штатное расписание'!F34</f>
        <v>0</v>
      </c>
      <c r="G34" s="193">
        <f>'Штатное расписание'!G34</f>
        <v>0</v>
      </c>
      <c r="H34" s="193">
        <f>'Штатное расписание'!H34</f>
        <v>0</v>
      </c>
      <c r="I34" s="193">
        <f>'Штатное расписание'!I34</f>
        <v>0</v>
      </c>
      <c r="J34" s="193">
        <f>'Штатное расписание'!J34</f>
        <v>0</v>
      </c>
      <c r="K34" s="193">
        <f>'Штатное расписание'!K34</f>
        <v>0</v>
      </c>
      <c r="L34" s="215">
        <f>E34+F34+G34+H34+I34+J34+K34</f>
        <v>0</v>
      </c>
      <c r="M34" s="91"/>
    </row>
    <row r="35" spans="1:13" s="107" customFormat="1" ht="15.75" thickBot="1">
      <c r="A35" s="91"/>
      <c r="B35" s="130"/>
      <c r="C35" s="131" t="s">
        <v>22</v>
      </c>
      <c r="D35" s="89">
        <f>'Штатное расписание'!D51</f>
        <v>0</v>
      </c>
      <c r="E35" s="194">
        <f>'Штатное расписание'!E51</f>
        <v>0</v>
      </c>
      <c r="F35" s="194">
        <f>'Штатное расписание'!F51</f>
        <v>0</v>
      </c>
      <c r="G35" s="194">
        <f>'Штатное расписание'!G51</f>
        <v>0</v>
      </c>
      <c r="H35" s="194">
        <f>'Штатное расписание'!H51</f>
        <v>0</v>
      </c>
      <c r="I35" s="194">
        <f>'Штатное расписание'!I51</f>
        <v>0</v>
      </c>
      <c r="J35" s="194">
        <f>'Штатное расписание'!J51</f>
        <v>0</v>
      </c>
      <c r="K35" s="194">
        <f>'Штатное расписание'!K51</f>
        <v>0</v>
      </c>
      <c r="L35" s="215">
        <f t="shared" si="0"/>
        <v>0</v>
      </c>
      <c r="M35" s="91"/>
    </row>
    <row r="36" spans="1:13" s="107" customFormat="1" ht="15.75" thickBot="1">
      <c r="A36" s="91"/>
      <c r="B36" s="130"/>
      <c r="C36" s="100" t="s">
        <v>40</v>
      </c>
      <c r="D36" s="89">
        <f>'Штатное расписание'!D53</f>
        <v>0</v>
      </c>
      <c r="E36" s="194">
        <f>'Штатное расписание'!E53</f>
        <v>0</v>
      </c>
      <c r="F36" s="194">
        <f>'Штатное расписание'!F53</f>
        <v>0</v>
      </c>
      <c r="G36" s="194">
        <f>'Штатное расписание'!G53</f>
        <v>0</v>
      </c>
      <c r="H36" s="194">
        <f>'Штатное расписание'!H53</f>
        <v>0</v>
      </c>
      <c r="I36" s="194">
        <f>'Штатное расписание'!I53</f>
        <v>0</v>
      </c>
      <c r="J36" s="194">
        <f>'Штатное расписание'!J53</f>
        <v>0</v>
      </c>
      <c r="K36" s="194">
        <f>'Штатное расписание'!K53</f>
        <v>0</v>
      </c>
      <c r="L36" s="215">
        <f t="shared" si="0"/>
        <v>0</v>
      </c>
      <c r="M36" s="91"/>
    </row>
    <row r="37" spans="1:13" s="108" customFormat="1" ht="15.75" thickBot="1">
      <c r="A37" s="97"/>
      <c r="B37" s="130"/>
      <c r="C37" s="100" t="s">
        <v>39</v>
      </c>
      <c r="D37" s="89">
        <f>'Штатное расписание'!D54</f>
        <v>0</v>
      </c>
      <c r="E37" s="194">
        <f>'Штатное расписание'!E54</f>
        <v>0</v>
      </c>
      <c r="F37" s="194">
        <f>'Штатное расписание'!F54</f>
        <v>0</v>
      </c>
      <c r="G37" s="194">
        <f>'Штатное расписание'!G54</f>
        <v>0</v>
      </c>
      <c r="H37" s="194">
        <f>'Штатное расписание'!H54</f>
        <v>0</v>
      </c>
      <c r="I37" s="194">
        <f>'Штатное расписание'!I54</f>
        <v>0</v>
      </c>
      <c r="J37" s="194">
        <f>'Штатное расписание'!J54</f>
        <v>0</v>
      </c>
      <c r="K37" s="194">
        <f>'Штатное расписание'!K54</f>
        <v>0</v>
      </c>
      <c r="L37" s="215">
        <f t="shared" si="0"/>
        <v>0</v>
      </c>
      <c r="M37" s="97"/>
    </row>
    <row r="38" spans="1:13" s="107" customFormat="1" ht="15.75" thickBot="1">
      <c r="A38" s="91"/>
      <c r="B38" s="130"/>
      <c r="C38" s="96" t="s">
        <v>58</v>
      </c>
      <c r="D38" s="89">
        <f>'Штатное расписание'!D59</f>
        <v>0</v>
      </c>
      <c r="E38" s="194">
        <f>'Штатное расписание'!E59</f>
        <v>0</v>
      </c>
      <c r="F38" s="194">
        <f>'Штатное расписание'!F59</f>
        <v>0</v>
      </c>
      <c r="G38" s="194">
        <f>'Штатное расписание'!G59</f>
        <v>0</v>
      </c>
      <c r="H38" s="194">
        <f>'Штатное расписание'!H59</f>
        <v>0</v>
      </c>
      <c r="I38" s="194">
        <f>'Штатное расписание'!I59</f>
        <v>0</v>
      </c>
      <c r="J38" s="194">
        <f>'Штатное расписание'!J59</f>
        <v>0</v>
      </c>
      <c r="K38" s="194">
        <f>'Штатное расписание'!K59</f>
        <v>0</v>
      </c>
      <c r="L38" s="215">
        <f>E38+F38+G38+H38+I38+J38+K38</f>
        <v>0</v>
      </c>
      <c r="M38" s="91"/>
    </row>
    <row r="39" spans="1:13" s="107" customFormat="1" ht="15.75" thickBot="1">
      <c r="A39" s="91"/>
      <c r="B39" s="130"/>
      <c r="C39" s="100" t="s">
        <v>16</v>
      </c>
      <c r="D39" s="89">
        <f>'Штатное расписание'!D55</f>
        <v>0</v>
      </c>
      <c r="E39" s="194">
        <f>'Штатное расписание'!E55</f>
        <v>0</v>
      </c>
      <c r="F39" s="194">
        <f>'Штатное расписание'!F55</f>
        <v>0</v>
      </c>
      <c r="G39" s="194">
        <f>'Штатное расписание'!G55</f>
        <v>0</v>
      </c>
      <c r="H39" s="194">
        <f>'Штатное расписание'!H55</f>
        <v>0</v>
      </c>
      <c r="I39" s="194">
        <f>'Штатное расписание'!I55</f>
        <v>0</v>
      </c>
      <c r="J39" s="194">
        <f>'Штатное расписание'!J55</f>
        <v>0</v>
      </c>
      <c r="K39" s="194">
        <f>'Штатное расписание'!K55</f>
        <v>0</v>
      </c>
      <c r="L39" s="215">
        <f t="shared" si="0"/>
        <v>0</v>
      </c>
      <c r="M39" s="91"/>
    </row>
    <row r="40" spans="1:13" s="107" customFormat="1" ht="15.75" thickBot="1">
      <c r="A40" s="91"/>
      <c r="B40" s="130"/>
      <c r="C40" s="100" t="s">
        <v>17</v>
      </c>
      <c r="D40" s="89">
        <f>'Штатное расписание'!D56</f>
        <v>0</v>
      </c>
      <c r="E40" s="194">
        <f>'Штатное расписание'!E56</f>
        <v>0</v>
      </c>
      <c r="F40" s="194">
        <f>'Штатное расписание'!F56</f>
        <v>0</v>
      </c>
      <c r="G40" s="194">
        <f>'Штатное расписание'!G56</f>
        <v>0</v>
      </c>
      <c r="H40" s="194">
        <f>'Штатное расписание'!H56</f>
        <v>0</v>
      </c>
      <c r="I40" s="194">
        <f>'Штатное расписание'!I56</f>
        <v>0</v>
      </c>
      <c r="J40" s="194">
        <f>'Штатное расписание'!J56</f>
        <v>0</v>
      </c>
      <c r="K40" s="194">
        <f>'Штатное расписание'!K56</f>
        <v>0</v>
      </c>
      <c r="L40" s="215">
        <f t="shared" si="0"/>
        <v>0</v>
      </c>
      <c r="M40" s="91"/>
    </row>
    <row r="41" spans="1:13" ht="15.75" thickBot="1">
      <c r="A41" s="91"/>
      <c r="B41" s="130"/>
      <c r="C41" s="96" t="s">
        <v>8</v>
      </c>
      <c r="D41" s="89">
        <f>'Штатное расписание'!D61</f>
        <v>0</v>
      </c>
      <c r="E41" s="194">
        <f>'Штатное расписание'!E61</f>
        <v>0</v>
      </c>
      <c r="F41" s="194">
        <f>'Штатное расписание'!F61</f>
        <v>0</v>
      </c>
      <c r="G41" s="194">
        <f>'Штатное расписание'!G61</f>
        <v>0</v>
      </c>
      <c r="H41" s="194">
        <f>'Штатное расписание'!H61</f>
        <v>0</v>
      </c>
      <c r="I41" s="194">
        <f>'Штатное расписание'!I61</f>
        <v>0</v>
      </c>
      <c r="J41" s="194">
        <f>'Штатное расписание'!J61</f>
        <v>0</v>
      </c>
      <c r="K41" s="194">
        <f>'Штатное расписание'!K61</f>
        <v>0</v>
      </c>
      <c r="L41" s="215">
        <f t="shared" si="0"/>
        <v>0</v>
      </c>
      <c r="M41" s="91"/>
    </row>
    <row r="42" spans="1:14" s="99" customFormat="1" ht="15.75" thickBot="1">
      <c r="A42" s="97"/>
      <c r="B42" s="130"/>
      <c r="C42" s="186" t="s">
        <v>99</v>
      </c>
      <c r="D42" s="89">
        <f>'Штатное расписание'!D62</f>
        <v>0</v>
      </c>
      <c r="E42" s="194">
        <f>'Штатное расписание'!E62</f>
        <v>0</v>
      </c>
      <c r="F42" s="194">
        <f>'Штатное расписание'!F62</f>
        <v>0</v>
      </c>
      <c r="G42" s="194">
        <f>'Штатное расписание'!G62</f>
        <v>0</v>
      </c>
      <c r="H42" s="194">
        <f>'Штатное расписание'!H62</f>
        <v>0</v>
      </c>
      <c r="I42" s="194">
        <f>'Штатное расписание'!I62</f>
        <v>0</v>
      </c>
      <c r="J42" s="194">
        <f>'Штатное расписание'!J62</f>
        <v>0</v>
      </c>
      <c r="K42" s="194">
        <f>'Штатное расписание'!K62</f>
        <v>0</v>
      </c>
      <c r="L42" s="215">
        <f t="shared" si="0"/>
        <v>0</v>
      </c>
      <c r="M42" s="97"/>
      <c r="N42" s="98"/>
    </row>
    <row r="43" spans="1:13" ht="15.75" thickBot="1">
      <c r="A43" s="91"/>
      <c r="B43" s="130"/>
      <c r="C43" s="101" t="s">
        <v>57</v>
      </c>
      <c r="D43" s="89">
        <f>'Штатное расписание'!D63</f>
        <v>0</v>
      </c>
      <c r="E43" s="194">
        <f>'Штатное расписание'!E63</f>
        <v>0</v>
      </c>
      <c r="F43" s="194">
        <f>'Штатное расписание'!F63</f>
        <v>0</v>
      </c>
      <c r="G43" s="194">
        <f>'Штатное расписание'!G63</f>
        <v>0</v>
      </c>
      <c r="H43" s="194">
        <f>'Штатное расписание'!H63</f>
        <v>0</v>
      </c>
      <c r="I43" s="194">
        <f>'Штатное расписание'!I63</f>
        <v>0</v>
      </c>
      <c r="J43" s="194">
        <f>'Штатное расписание'!J63</f>
        <v>0</v>
      </c>
      <c r="K43" s="194">
        <f>'Штатное расписание'!K63</f>
        <v>0</v>
      </c>
      <c r="L43" s="215">
        <f t="shared" si="0"/>
        <v>0</v>
      </c>
      <c r="M43" s="91"/>
    </row>
    <row r="44" spans="1:13" ht="17.25" customHeight="1" thickBot="1">
      <c r="A44" s="91"/>
      <c r="B44" s="130"/>
      <c r="C44" s="100" t="s">
        <v>20</v>
      </c>
      <c r="D44" s="89">
        <f>'Штатное расписание'!D64</f>
        <v>0</v>
      </c>
      <c r="E44" s="194">
        <f>'Штатное расписание'!E64</f>
        <v>0</v>
      </c>
      <c r="F44" s="194">
        <f>'Штатное расписание'!F64</f>
        <v>0</v>
      </c>
      <c r="G44" s="194">
        <f>'Штатное расписание'!G64</f>
        <v>0</v>
      </c>
      <c r="H44" s="194">
        <f>'Штатное расписание'!H64</f>
        <v>0</v>
      </c>
      <c r="I44" s="194">
        <f>'Штатное расписание'!I64</f>
        <v>0</v>
      </c>
      <c r="J44" s="194">
        <f>'Штатное расписание'!J64</f>
        <v>0</v>
      </c>
      <c r="K44" s="194">
        <f>'Штатное расписание'!K64</f>
        <v>0</v>
      </c>
      <c r="L44" s="215">
        <f t="shared" si="0"/>
        <v>0</v>
      </c>
      <c r="M44" s="91"/>
    </row>
    <row r="45" spans="1:13" ht="15.75" thickBot="1">
      <c r="A45" s="91"/>
      <c r="B45" s="130"/>
      <c r="C45" s="100" t="s">
        <v>37</v>
      </c>
      <c r="D45" s="89">
        <f>'Штатное расписание'!D65</f>
        <v>0</v>
      </c>
      <c r="E45" s="194">
        <f>'Штатное расписание'!E65</f>
        <v>0</v>
      </c>
      <c r="F45" s="194">
        <f>'Штатное расписание'!F65</f>
        <v>0</v>
      </c>
      <c r="G45" s="194">
        <f>'Штатное расписание'!G65</f>
        <v>0</v>
      </c>
      <c r="H45" s="194">
        <f>'Штатное расписание'!H65</f>
        <v>0</v>
      </c>
      <c r="I45" s="194">
        <f>'Штатное расписание'!I65</f>
        <v>0</v>
      </c>
      <c r="J45" s="194">
        <f>'Штатное расписание'!J65</f>
        <v>0</v>
      </c>
      <c r="K45" s="194">
        <f>'Штатное расписание'!K65</f>
        <v>0</v>
      </c>
      <c r="L45" s="215">
        <f t="shared" si="0"/>
        <v>0</v>
      </c>
      <c r="M45" s="91"/>
    </row>
    <row r="46" spans="1:13" ht="15.75" thickBot="1">
      <c r="A46" s="91"/>
      <c r="B46" s="130"/>
      <c r="C46" s="96" t="s">
        <v>19</v>
      </c>
      <c r="D46" s="89">
        <f>'Штатное расписание'!D66</f>
        <v>0</v>
      </c>
      <c r="E46" s="194">
        <f>'Штатное расписание'!E66</f>
        <v>0</v>
      </c>
      <c r="F46" s="194">
        <f>'Штатное расписание'!F66</f>
        <v>0</v>
      </c>
      <c r="G46" s="194">
        <f>'Штатное расписание'!G66</f>
        <v>0</v>
      </c>
      <c r="H46" s="194">
        <f>'Штатное расписание'!H66</f>
        <v>0</v>
      </c>
      <c r="I46" s="194">
        <f>'Штатное расписание'!I66</f>
        <v>0</v>
      </c>
      <c r="J46" s="194">
        <f>'Штатное расписание'!J66</f>
        <v>0</v>
      </c>
      <c r="K46" s="194">
        <f>'Штатное расписание'!K66</f>
        <v>0</v>
      </c>
      <c r="L46" s="215">
        <f t="shared" si="0"/>
        <v>0</v>
      </c>
      <c r="M46" s="91"/>
    </row>
    <row r="47" spans="1:13" ht="15.75" thickBot="1">
      <c r="A47" s="91"/>
      <c r="B47" s="130"/>
      <c r="C47" s="102" t="s">
        <v>46</v>
      </c>
      <c r="D47" s="89">
        <f>'Штатное расписание'!D67</f>
        <v>0</v>
      </c>
      <c r="E47" s="194">
        <f>'Штатное расписание'!E67</f>
        <v>0</v>
      </c>
      <c r="F47" s="194">
        <f>'Штатное расписание'!F67</f>
        <v>0</v>
      </c>
      <c r="G47" s="194">
        <f>'Штатное расписание'!G67</f>
        <v>0</v>
      </c>
      <c r="H47" s="194">
        <f>'Штатное расписание'!H67</f>
        <v>0</v>
      </c>
      <c r="I47" s="194">
        <f>'Штатное расписание'!I67</f>
        <v>0</v>
      </c>
      <c r="J47" s="194">
        <f>'Штатное расписание'!J67</f>
        <v>0</v>
      </c>
      <c r="K47" s="194">
        <f>'Штатное расписание'!K67</f>
        <v>0</v>
      </c>
      <c r="L47" s="215">
        <f t="shared" si="0"/>
        <v>0</v>
      </c>
      <c r="M47" s="91"/>
    </row>
    <row r="48" spans="1:13" ht="15.75" thickBot="1">
      <c r="A48" s="91"/>
      <c r="B48" s="130"/>
      <c r="C48" s="103" t="s">
        <v>24</v>
      </c>
      <c r="D48" s="89">
        <f>'Штатное расписание'!D68</f>
        <v>0</v>
      </c>
      <c r="E48" s="194">
        <f>'Штатное расписание'!E68</f>
        <v>0</v>
      </c>
      <c r="F48" s="194">
        <f>'Штатное расписание'!F68</f>
        <v>0</v>
      </c>
      <c r="G48" s="194">
        <f>'Штатное расписание'!G68</f>
        <v>0</v>
      </c>
      <c r="H48" s="194">
        <f>'Штатное расписание'!H68</f>
        <v>0</v>
      </c>
      <c r="I48" s="194">
        <f>'Штатное расписание'!I68</f>
        <v>0</v>
      </c>
      <c r="J48" s="194">
        <f>'Штатное расписание'!J68</f>
        <v>0</v>
      </c>
      <c r="K48" s="194">
        <f>'Штатное расписание'!K68</f>
        <v>0</v>
      </c>
      <c r="L48" s="215">
        <f t="shared" si="0"/>
        <v>0</v>
      </c>
      <c r="M48" s="91"/>
    </row>
    <row r="49" spans="1:13" ht="15.75" thickBot="1">
      <c r="A49" s="91"/>
      <c r="B49" s="130"/>
      <c r="C49" s="96" t="s">
        <v>5</v>
      </c>
      <c r="D49" s="89">
        <f>'Штатное расписание'!D49+'Штатное расписание'!D69</f>
        <v>0</v>
      </c>
      <c r="E49" s="194">
        <f>'Штатное расписание'!E49+'Штатное расписание'!E69</f>
        <v>0</v>
      </c>
      <c r="F49" s="194">
        <f>'Штатное расписание'!F49+'Штатное расписание'!F69</f>
        <v>0</v>
      </c>
      <c r="G49" s="194">
        <f>'Штатное расписание'!G49+'Штатное расписание'!G69</f>
        <v>0</v>
      </c>
      <c r="H49" s="194">
        <f>'Штатное расписание'!H49+'Штатное расписание'!H69</f>
        <v>0</v>
      </c>
      <c r="I49" s="194">
        <f>'Штатное расписание'!I49+'Штатное расписание'!I69</f>
        <v>0</v>
      </c>
      <c r="J49" s="194">
        <f>'Штатное расписание'!J49+'Штатное расписание'!J69</f>
        <v>0</v>
      </c>
      <c r="K49" s="194">
        <f>'Штатное расписание'!K49+'Штатное расписание'!K69</f>
        <v>0</v>
      </c>
      <c r="L49" s="215">
        <f t="shared" si="0"/>
        <v>0</v>
      </c>
      <c r="M49" s="91"/>
    </row>
    <row r="50" spans="1:13" ht="15.75" thickBot="1">
      <c r="A50" s="91"/>
      <c r="B50" s="130"/>
      <c r="C50" s="96" t="s">
        <v>3</v>
      </c>
      <c r="D50" s="161">
        <f>'Штатное расписание'!D70</f>
        <v>0</v>
      </c>
      <c r="E50" s="171">
        <f>'Штатное расписание'!E70</f>
        <v>0</v>
      </c>
      <c r="F50" s="171" t="e">
        <f>'Штатное расписание'!F70</f>
        <v>#DIV/0!</v>
      </c>
      <c r="G50" s="171">
        <f>'Штатное расписание'!G70</f>
        <v>0</v>
      </c>
      <c r="H50" s="171" t="e">
        <f>'Штатное расписание'!H70</f>
        <v>#DIV/0!</v>
      </c>
      <c r="I50" s="171">
        <f>'Штатное расписание'!I70</f>
        <v>0</v>
      </c>
      <c r="J50" s="171">
        <f>'Штатное расписание'!J70</f>
        <v>0</v>
      </c>
      <c r="K50" s="171">
        <f>'Штатное расписание'!K70</f>
        <v>0</v>
      </c>
      <c r="L50" s="215" t="e">
        <f t="shared" si="0"/>
        <v>#DIV/0!</v>
      </c>
      <c r="M50" s="91"/>
    </row>
    <row r="51" spans="1:13" ht="15.75" thickBot="1">
      <c r="A51" s="91"/>
      <c r="B51" s="130"/>
      <c r="C51" s="101" t="s">
        <v>7</v>
      </c>
      <c r="D51" s="165">
        <f>'Штатное расписание'!D71</f>
        <v>0</v>
      </c>
      <c r="E51" s="216">
        <f>'Штатное расписание'!E71</f>
        <v>0</v>
      </c>
      <c r="F51" s="216">
        <f>'Штатное расписание'!F71</f>
        <v>0</v>
      </c>
      <c r="G51" s="216">
        <f>'Штатное расписание'!G71</f>
        <v>0</v>
      </c>
      <c r="H51" s="216">
        <f>'Штатное расписание'!H71</f>
        <v>0</v>
      </c>
      <c r="I51" s="216">
        <f>'Штатное расписание'!I71</f>
        <v>0</v>
      </c>
      <c r="J51" s="216">
        <f>'Штатное расписание'!J71</f>
        <v>0</v>
      </c>
      <c r="K51" s="216">
        <f>'Штатное расписание'!K71</f>
        <v>0</v>
      </c>
      <c r="L51" s="215">
        <f t="shared" si="0"/>
        <v>0</v>
      </c>
      <c r="M51" s="91"/>
    </row>
    <row r="52" spans="1:14" ht="15.75" thickBot="1">
      <c r="A52" s="91"/>
      <c r="B52" s="130"/>
      <c r="C52" s="101" t="s">
        <v>54</v>
      </c>
      <c r="D52" s="165">
        <f>'Штатное расписание'!D50+'Штатное расписание'!D72</f>
        <v>0</v>
      </c>
      <c r="E52" s="216">
        <f>'Штатное расписание'!E50+'Штатное расписание'!E72</f>
        <v>0</v>
      </c>
      <c r="F52" s="216">
        <f>'Штатное расписание'!F50+'Штатное расписание'!F72</f>
        <v>0</v>
      </c>
      <c r="G52" s="216">
        <f>'Штатное расписание'!G50+'Штатное расписание'!G72</f>
        <v>0</v>
      </c>
      <c r="H52" s="216">
        <f>'Штатное расписание'!H50+'Штатное расписание'!H72</f>
        <v>0</v>
      </c>
      <c r="I52" s="216">
        <f>'Штатное расписание'!I50+'Штатное расписание'!I72</f>
        <v>0</v>
      </c>
      <c r="J52" s="216">
        <f>'Штатное расписание'!J50+'Штатное расписание'!J72</f>
        <v>0</v>
      </c>
      <c r="K52" s="216">
        <f>'Штатное расписание'!K50+'Штатное расписание'!K72</f>
        <v>0</v>
      </c>
      <c r="L52" s="215">
        <f t="shared" si="0"/>
        <v>0</v>
      </c>
      <c r="M52" s="91"/>
      <c r="N52" s="84"/>
    </row>
    <row r="53" spans="1:14" ht="15.75" thickBot="1">
      <c r="A53" s="91"/>
      <c r="B53" s="130"/>
      <c r="C53" s="101" t="s">
        <v>18</v>
      </c>
      <c r="D53" s="165">
        <f>'Штатное расписание'!D73</f>
        <v>0</v>
      </c>
      <c r="E53" s="216">
        <f>'Штатное расписание'!E73</f>
        <v>0</v>
      </c>
      <c r="F53" s="216">
        <f>'Штатное расписание'!F73</f>
        <v>0</v>
      </c>
      <c r="G53" s="216">
        <f>'Штатное расписание'!G73</f>
        <v>0</v>
      </c>
      <c r="H53" s="216">
        <f>'Штатное расписание'!H73</f>
        <v>0</v>
      </c>
      <c r="I53" s="216">
        <f>'Штатное расписание'!I73</f>
        <v>0</v>
      </c>
      <c r="J53" s="216">
        <f>'Штатное расписание'!J73</f>
        <v>0</v>
      </c>
      <c r="K53" s="216">
        <f>'Штатное расписание'!K73</f>
        <v>0</v>
      </c>
      <c r="L53" s="215">
        <f t="shared" si="0"/>
        <v>0</v>
      </c>
      <c r="M53" s="91"/>
      <c r="N53" s="84"/>
    </row>
    <row r="54" spans="1:14" ht="15.75" thickBot="1">
      <c r="A54" s="91"/>
      <c r="B54" s="104"/>
      <c r="C54" s="101" t="s">
        <v>56</v>
      </c>
      <c r="D54" s="165">
        <f>'Штатное расписание'!D74</f>
        <v>0</v>
      </c>
      <c r="E54" s="216">
        <f>'Штатное расписание'!E74</f>
        <v>0</v>
      </c>
      <c r="F54" s="216">
        <f>'Штатное расписание'!F74</f>
        <v>0</v>
      </c>
      <c r="G54" s="216">
        <f>'Штатное расписание'!G74</f>
        <v>0</v>
      </c>
      <c r="H54" s="216">
        <f>'Штатное расписание'!H74</f>
        <v>0</v>
      </c>
      <c r="I54" s="216">
        <f>'Штатное расписание'!I74</f>
        <v>0</v>
      </c>
      <c r="J54" s="216">
        <f>'Штатное расписание'!J74</f>
        <v>0</v>
      </c>
      <c r="K54" s="216">
        <f>'Штатное расписание'!K74</f>
        <v>0</v>
      </c>
      <c r="L54" s="215">
        <f t="shared" si="0"/>
        <v>0</v>
      </c>
      <c r="M54" s="91"/>
      <c r="N54" s="84"/>
    </row>
    <row r="55" spans="1:14" ht="13.5" thickBot="1">
      <c r="A55" s="91"/>
      <c r="B55" s="577" t="s">
        <v>11</v>
      </c>
      <c r="C55" s="578"/>
      <c r="D55" s="166" t="e">
        <f>SUM(D16:D54)-D22</f>
        <v>#REF!</v>
      </c>
      <c r="E55" s="217" t="e">
        <f aca="true" t="shared" si="1" ref="E55:L55">SUM(E16:E54)</f>
        <v>#REF!</v>
      </c>
      <c r="F55" s="217" t="e">
        <f t="shared" si="1"/>
        <v>#REF!</v>
      </c>
      <c r="G55" s="217" t="e">
        <f t="shared" si="1"/>
        <v>#REF!</v>
      </c>
      <c r="H55" s="217" t="e">
        <f t="shared" si="1"/>
        <v>#REF!</v>
      </c>
      <c r="I55" s="217" t="e">
        <f t="shared" si="1"/>
        <v>#REF!</v>
      </c>
      <c r="J55" s="217" t="e">
        <f t="shared" si="1"/>
        <v>#REF!</v>
      </c>
      <c r="K55" s="217" t="e">
        <f t="shared" si="1"/>
        <v>#REF!</v>
      </c>
      <c r="L55" s="218" t="e">
        <f t="shared" si="1"/>
        <v>#REF!</v>
      </c>
      <c r="M55" s="91"/>
      <c r="N55" s="84"/>
    </row>
    <row r="56" spans="1:14" ht="15" customHeight="1">
      <c r="A56" s="91"/>
      <c r="B56" s="133" t="s">
        <v>64</v>
      </c>
      <c r="C56" s="133"/>
      <c r="D56" s="133"/>
      <c r="E56" s="219" t="s">
        <v>63</v>
      </c>
      <c r="F56" s="219"/>
      <c r="G56" s="219"/>
      <c r="H56" s="219"/>
      <c r="I56" s="219"/>
      <c r="J56" s="219"/>
      <c r="K56" s="220"/>
      <c r="L56" s="221" t="e">
        <f>'Штатное расписание'!L76</f>
        <v>#DIV/0!</v>
      </c>
      <c r="M56" s="91"/>
      <c r="N56" s="84"/>
    </row>
    <row r="57" spans="1:14" ht="15" customHeight="1">
      <c r="A57" s="91"/>
      <c r="B57" s="134"/>
      <c r="C57" s="134" t="s">
        <v>51</v>
      </c>
      <c r="D57" s="134"/>
      <c r="E57" s="222"/>
      <c r="F57" s="222"/>
      <c r="G57" s="222"/>
      <c r="H57" s="222"/>
      <c r="I57" s="222"/>
      <c r="J57" s="222"/>
      <c r="K57" s="223"/>
      <c r="L57" s="224" t="e">
        <f>L55+L56</f>
        <v>#REF!</v>
      </c>
      <c r="M57" s="91"/>
      <c r="N57" s="84"/>
    </row>
    <row r="58" spans="1:14" ht="15" customHeight="1" thickBot="1">
      <c r="A58" s="91"/>
      <c r="B58" s="579" t="s">
        <v>35</v>
      </c>
      <c r="C58" s="579"/>
      <c r="D58" s="579"/>
      <c r="E58" s="579"/>
      <c r="F58" s="579"/>
      <c r="G58" s="579"/>
      <c r="H58" s="579"/>
      <c r="I58" s="579"/>
      <c r="J58" s="579"/>
      <c r="K58" s="580"/>
      <c r="L58" s="224">
        <f>'Штатное расписание'!L78</f>
        <v>0</v>
      </c>
      <c r="M58" s="91"/>
      <c r="N58" s="84"/>
    </row>
    <row r="59" spans="1:14" ht="15" customHeight="1" thickBot="1">
      <c r="A59" s="91"/>
      <c r="B59" s="581" t="s">
        <v>66</v>
      </c>
      <c r="C59" s="582"/>
      <c r="D59" s="582"/>
      <c r="E59" s="582"/>
      <c r="F59" s="582"/>
      <c r="G59" s="582"/>
      <c r="H59" s="582"/>
      <c r="I59" s="582"/>
      <c r="J59" s="582"/>
      <c r="K59" s="583"/>
      <c r="L59" s="224">
        <f>'Штатное расписание'!L79</f>
        <v>0</v>
      </c>
      <c r="M59" s="91"/>
      <c r="N59" s="84"/>
    </row>
    <row r="60" spans="1:14" ht="16.5" thickBot="1">
      <c r="A60" s="91"/>
      <c r="B60" s="584" t="s">
        <v>36</v>
      </c>
      <c r="C60" s="585"/>
      <c r="D60" s="135" t="e">
        <f>D55</f>
        <v>#REF!</v>
      </c>
      <c r="E60" s="225"/>
      <c r="F60" s="226"/>
      <c r="G60" s="226"/>
      <c r="H60" s="226"/>
      <c r="I60" s="226"/>
      <c r="J60" s="226"/>
      <c r="K60" s="226"/>
      <c r="L60" s="227" t="e">
        <f>L55+L56+L58+L59</f>
        <v>#REF!</v>
      </c>
      <c r="M60" s="91"/>
      <c r="N60" s="84"/>
    </row>
    <row r="63" spans="13:14" ht="12.75">
      <c r="M63" s="84"/>
      <c r="N63" s="84"/>
    </row>
    <row r="64" ht="12.75">
      <c r="B64" s="105"/>
    </row>
    <row r="65" spans="2:14" ht="12.75">
      <c r="B65" s="105"/>
      <c r="C65" s="105"/>
      <c r="D65" s="106"/>
      <c r="M65" s="84"/>
      <c r="N65" s="84"/>
    </row>
    <row r="66" spans="1:180" s="87" customFormat="1" ht="15">
      <c r="A66" s="75"/>
      <c r="B66" s="39"/>
      <c r="C66" s="39" t="s">
        <v>77</v>
      </c>
      <c r="D66" s="128" t="s">
        <v>1</v>
      </c>
      <c r="E66" s="167" t="s">
        <v>78</v>
      </c>
      <c r="F66" s="586"/>
      <c r="G66" s="586"/>
      <c r="H66" s="167"/>
      <c r="I66" s="167"/>
      <c r="J66" s="167"/>
      <c r="K66" s="167"/>
      <c r="L66" s="16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</row>
    <row r="67" spans="1:180" s="87" customFormat="1" ht="21" customHeight="1">
      <c r="A67" s="75"/>
      <c r="B67" s="39"/>
      <c r="C67" s="39"/>
      <c r="D67" s="40" t="s">
        <v>79</v>
      </c>
      <c r="E67" s="228" t="s">
        <v>80</v>
      </c>
      <c r="F67" s="576" t="s">
        <v>81</v>
      </c>
      <c r="G67" s="576"/>
      <c r="H67" s="167"/>
      <c r="I67" s="167"/>
      <c r="J67" s="167"/>
      <c r="K67" s="167"/>
      <c r="L67" s="16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</row>
    <row r="68" spans="1:180" s="87" customFormat="1" ht="18.75" customHeight="1">
      <c r="A68" s="75"/>
      <c r="B68" s="42"/>
      <c r="C68" s="42"/>
      <c r="D68" s="43"/>
      <c r="E68" s="167"/>
      <c r="F68" s="167"/>
      <c r="G68" s="167"/>
      <c r="H68" s="167"/>
      <c r="I68" s="167"/>
      <c r="J68" s="167"/>
      <c r="K68" s="167"/>
      <c r="L68" s="16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</row>
    <row r="69" spans="1:180" s="87" customFormat="1" ht="18.75" customHeight="1">
      <c r="A69" s="75"/>
      <c r="B69" s="42"/>
      <c r="C69" s="45" t="s">
        <v>32</v>
      </c>
      <c r="D69" s="453" t="s">
        <v>78</v>
      </c>
      <c r="E69" s="453"/>
      <c r="F69" s="598"/>
      <c r="G69" s="598"/>
      <c r="H69" s="167"/>
      <c r="I69" s="167"/>
      <c r="J69" s="167"/>
      <c r="K69" s="167"/>
      <c r="L69" s="16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</row>
    <row r="70" spans="1:180" s="87" customFormat="1" ht="17.25" customHeight="1">
      <c r="A70" s="75"/>
      <c r="B70" s="42"/>
      <c r="C70" s="46"/>
      <c r="D70" s="453" t="s">
        <v>80</v>
      </c>
      <c r="E70" s="453"/>
      <c r="F70" s="576" t="s">
        <v>81</v>
      </c>
      <c r="G70" s="576"/>
      <c r="H70" s="167"/>
      <c r="I70" s="167"/>
      <c r="J70" s="167"/>
      <c r="K70" s="167"/>
      <c r="L70" s="16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</row>
  </sheetData>
  <sheetProtection/>
  <mergeCells count="35">
    <mergeCell ref="L1:M1"/>
    <mergeCell ref="D69:E69"/>
    <mergeCell ref="F69:G69"/>
    <mergeCell ref="D6:E6"/>
    <mergeCell ref="F8:G8"/>
    <mergeCell ref="F9:G9"/>
    <mergeCell ref="K21:K22"/>
    <mergeCell ref="L21:L22"/>
    <mergeCell ref="I21:I22"/>
    <mergeCell ref="J21:J22"/>
    <mergeCell ref="D70:E70"/>
    <mergeCell ref="F70:G70"/>
    <mergeCell ref="C11:E11"/>
    <mergeCell ref="M13:M14"/>
    <mergeCell ref="L13:L14"/>
    <mergeCell ref="C13:C14"/>
    <mergeCell ref="D13:D14"/>
    <mergeCell ref="E13:E14"/>
    <mergeCell ref="C21:C22"/>
    <mergeCell ref="E21:E22"/>
    <mergeCell ref="F67:G67"/>
    <mergeCell ref="B55:C55"/>
    <mergeCell ref="B58:K58"/>
    <mergeCell ref="B59:K59"/>
    <mergeCell ref="B60:C60"/>
    <mergeCell ref="F66:G66"/>
    <mergeCell ref="H10:M10"/>
    <mergeCell ref="M21:M22"/>
    <mergeCell ref="A13:B13"/>
    <mergeCell ref="F13:K13"/>
    <mergeCell ref="A21:A22"/>
    <mergeCell ref="B21:B22"/>
    <mergeCell ref="F21:F22"/>
    <mergeCell ref="G21:G22"/>
    <mergeCell ref="H21:H22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 Елена Станиславовна</dc:creator>
  <cp:keywords/>
  <dc:description/>
  <cp:lastModifiedBy>Вагина Ольга Станиславовна</cp:lastModifiedBy>
  <cp:lastPrinted>2018-08-20T06:28:53Z</cp:lastPrinted>
  <dcterms:created xsi:type="dcterms:W3CDTF">2013-10-02T08:38:33Z</dcterms:created>
  <dcterms:modified xsi:type="dcterms:W3CDTF">2018-08-20T06:33:40Z</dcterms:modified>
  <cp:category/>
  <cp:version/>
  <cp:contentType/>
  <cp:contentStatus/>
</cp:coreProperties>
</file>