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8190" tabRatio="599" activeTab="4"/>
  </bookViews>
  <sheets>
    <sheet name="ПП" sheetId="5" r:id="rId1"/>
    <sheet name="АП" sheetId="4" r:id="rId2"/>
    <sheet name="УВП" sheetId="7" r:id="rId3"/>
    <sheet name="ОП" sheetId="9" r:id="rId4"/>
    <sheet name="Медицинский персонал" sheetId="8" r:id="rId5"/>
  </sheets>
  <calcPr calcId="145621"/>
</workbook>
</file>

<file path=xl/calcChain.xml><?xml version="1.0" encoding="utf-8"?>
<calcChain xmlns="http://schemas.openxmlformats.org/spreadsheetml/2006/main">
  <c r="I59" i="9" l="1"/>
  <c r="I58" i="9"/>
  <c r="I56" i="9"/>
  <c r="I55" i="9"/>
  <c r="I53" i="9"/>
  <c r="I52" i="9"/>
  <c r="I51" i="9"/>
  <c r="I50" i="9"/>
  <c r="I49" i="9"/>
  <c r="I47" i="9"/>
  <c r="I46" i="9"/>
  <c r="I45" i="9"/>
  <c r="I44" i="9"/>
  <c r="I43" i="9"/>
  <c r="I42" i="9"/>
  <c r="I41" i="9"/>
  <c r="I40" i="9"/>
  <c r="I39" i="9"/>
  <c r="I37" i="9"/>
  <c r="I36" i="9"/>
  <c r="I35" i="9"/>
  <c r="I34" i="9"/>
  <c r="I33" i="9"/>
  <c r="I31" i="9"/>
  <c r="I30" i="9"/>
  <c r="I28" i="9"/>
  <c r="I27" i="9"/>
  <c r="I25" i="9"/>
  <c r="I24" i="9"/>
  <c r="I22" i="9"/>
  <c r="I21" i="9"/>
  <c r="I19" i="9"/>
  <c r="I17" i="9"/>
  <c r="I15" i="9"/>
  <c r="I13" i="9"/>
  <c r="I11" i="9"/>
  <c r="I9" i="9"/>
  <c r="I7" i="9"/>
  <c r="L61" i="7"/>
  <c r="I59" i="7"/>
  <c r="I57" i="7"/>
  <c r="I56" i="7"/>
  <c r="I55" i="7"/>
  <c r="I53" i="7"/>
  <c r="I51" i="7"/>
  <c r="I49" i="7"/>
  <c r="I47" i="7"/>
  <c r="I46" i="7"/>
  <c r="I45" i="7"/>
  <c r="I44" i="7"/>
  <c r="I42" i="7"/>
  <c r="I40" i="7"/>
  <c r="I38" i="7"/>
  <c r="I36" i="7"/>
  <c r="I34" i="7"/>
  <c r="I32" i="7"/>
  <c r="I31" i="7"/>
  <c r="I30" i="7"/>
  <c r="I28" i="7"/>
  <c r="I27" i="7"/>
  <c r="I26" i="7"/>
  <c r="I25" i="7"/>
  <c r="I23" i="7"/>
  <c r="I21" i="7"/>
  <c r="I19" i="7"/>
  <c r="I17" i="7"/>
  <c r="I15" i="7"/>
  <c r="I13" i="7"/>
  <c r="I11" i="7"/>
  <c r="I9" i="7"/>
  <c r="I7" i="7"/>
  <c r="J21" i="4"/>
  <c r="J20" i="4"/>
  <c r="J19" i="4"/>
  <c r="J18" i="4"/>
  <c r="J17" i="4"/>
  <c r="J16" i="4"/>
  <c r="J15" i="4"/>
  <c r="J14" i="4"/>
  <c r="J13" i="4"/>
  <c r="J11" i="4"/>
  <c r="J10" i="4"/>
  <c r="J9" i="4"/>
  <c r="J8" i="4"/>
  <c r="N96" i="5"/>
  <c r="N95" i="5"/>
  <c r="N94" i="5"/>
  <c r="N93" i="5"/>
  <c r="N92" i="5"/>
  <c r="N91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0" i="5"/>
  <c r="N49" i="5"/>
  <c r="N47" i="5"/>
  <c r="N46" i="5"/>
  <c r="N44" i="5"/>
  <c r="N43" i="5"/>
  <c r="N41" i="5"/>
  <c r="N40" i="5"/>
  <c r="N38" i="5"/>
  <c r="N37" i="5"/>
  <c r="N35" i="5"/>
  <c r="N34" i="5"/>
  <c r="N32" i="5"/>
  <c r="N31" i="5"/>
  <c r="N30" i="5"/>
  <c r="N29" i="5"/>
  <c r="N28" i="5"/>
  <c r="N27" i="5"/>
  <c r="N25" i="5"/>
  <c r="N24" i="5"/>
  <c r="N22" i="5"/>
  <c r="N21" i="5"/>
  <c r="N20" i="5"/>
  <c r="N19" i="5"/>
  <c r="N18" i="5"/>
  <c r="N17" i="5"/>
  <c r="N15" i="5"/>
  <c r="P15" i="5"/>
  <c r="Q15" i="5"/>
  <c r="N14" i="5"/>
  <c r="N12" i="5"/>
  <c r="N11" i="5"/>
  <c r="N10" i="5"/>
  <c r="N8" i="5"/>
  <c r="N7" i="5"/>
  <c r="N6" i="5"/>
  <c r="P6" i="5"/>
  <c r="Q6" i="5"/>
  <c r="F98" i="5"/>
  <c r="G92" i="5"/>
  <c r="G93" i="5"/>
  <c r="G94" i="5"/>
  <c r="G95" i="5"/>
  <c r="G96" i="5"/>
  <c r="G91" i="5"/>
  <c r="P97" i="5"/>
  <c r="M96" i="5"/>
  <c r="P96" i="5"/>
  <c r="M95" i="5"/>
  <c r="P95" i="5"/>
  <c r="Q95" i="5"/>
  <c r="Q97" i="5"/>
  <c r="M94" i="5"/>
  <c r="P94" i="5"/>
  <c r="Q94" i="5"/>
  <c r="M93" i="5"/>
  <c r="P93" i="5"/>
  <c r="M92" i="5"/>
  <c r="P92" i="5"/>
  <c r="M91" i="5"/>
  <c r="P91" i="5"/>
  <c r="C61" i="7"/>
  <c r="C61" i="9"/>
  <c r="C50" i="7"/>
  <c r="H49" i="7"/>
  <c r="K49" i="7"/>
  <c r="L49" i="7"/>
  <c r="L50" i="7"/>
  <c r="C48" i="7"/>
  <c r="H47" i="7"/>
  <c r="K47" i="7"/>
  <c r="H46" i="7"/>
  <c r="K46" i="7"/>
  <c r="H45" i="7"/>
  <c r="K45" i="7"/>
  <c r="H44" i="7"/>
  <c r="K44" i="7"/>
  <c r="N44" i="7"/>
  <c r="C43" i="7"/>
  <c r="H42" i="7"/>
  <c r="K42" i="7"/>
  <c r="C18" i="7"/>
  <c r="H17" i="7"/>
  <c r="K17" i="7"/>
  <c r="I16" i="4"/>
  <c r="L16" i="4"/>
  <c r="M16" i="4"/>
  <c r="I15" i="4"/>
  <c r="L15" i="4"/>
  <c r="M15" i="4"/>
  <c r="I10" i="4"/>
  <c r="L10" i="4"/>
  <c r="M10" i="4"/>
  <c r="P16" i="5"/>
  <c r="M16" i="5"/>
  <c r="G16" i="5"/>
  <c r="M15" i="5"/>
  <c r="M14" i="5"/>
  <c r="P14" i="5"/>
  <c r="Q14" i="5"/>
  <c r="Q16" i="5"/>
  <c r="P24" i="5"/>
  <c r="Q24" i="5"/>
  <c r="Q26" i="5"/>
  <c r="M24" i="5"/>
  <c r="C60" i="9"/>
  <c r="H59" i="9"/>
  <c r="K59" i="9"/>
  <c r="N59" i="9"/>
  <c r="H58" i="9"/>
  <c r="K58" i="9"/>
  <c r="C57" i="9"/>
  <c r="H56" i="9"/>
  <c r="K56" i="9"/>
  <c r="H55" i="9"/>
  <c r="K55" i="9"/>
  <c r="N55" i="9"/>
  <c r="C54" i="9"/>
  <c r="H53" i="9"/>
  <c r="K53" i="9"/>
  <c r="H52" i="9"/>
  <c r="K52" i="9"/>
  <c r="H51" i="9"/>
  <c r="K51" i="9"/>
  <c r="H50" i="9"/>
  <c r="K50" i="9"/>
  <c r="H49" i="9"/>
  <c r="K49" i="9"/>
  <c r="L49" i="9"/>
  <c r="C48" i="9"/>
  <c r="H47" i="9"/>
  <c r="K47" i="9"/>
  <c r="H46" i="9"/>
  <c r="K46" i="9"/>
  <c r="H45" i="9"/>
  <c r="K45" i="9"/>
  <c r="H44" i="9"/>
  <c r="K44" i="9"/>
  <c r="H43" i="9"/>
  <c r="K43" i="9"/>
  <c r="H42" i="9"/>
  <c r="K42" i="9"/>
  <c r="H41" i="9"/>
  <c r="K41" i="9"/>
  <c r="H40" i="9"/>
  <c r="K40" i="9"/>
  <c r="N40" i="9"/>
  <c r="N48" i="9"/>
  <c r="H39" i="9"/>
  <c r="K39" i="9"/>
  <c r="C38" i="9"/>
  <c r="H37" i="9"/>
  <c r="K37" i="9"/>
  <c r="H36" i="9"/>
  <c r="K36" i="9"/>
  <c r="H35" i="9"/>
  <c r="K35" i="9"/>
  <c r="H34" i="9"/>
  <c r="K34" i="9"/>
  <c r="L34" i="9"/>
  <c r="L38" i="9"/>
  <c r="H33" i="9"/>
  <c r="K33" i="9"/>
  <c r="C32" i="9"/>
  <c r="H31" i="9"/>
  <c r="K31" i="9"/>
  <c r="H30" i="9"/>
  <c r="K30" i="9"/>
  <c r="C29" i="9"/>
  <c r="H28" i="9"/>
  <c r="K28" i="9"/>
  <c r="N28" i="9"/>
  <c r="N29" i="9"/>
  <c r="H27" i="9"/>
  <c r="K27" i="9"/>
  <c r="C26" i="9"/>
  <c r="H25" i="9"/>
  <c r="K25" i="9"/>
  <c r="H24" i="9"/>
  <c r="K24" i="9"/>
  <c r="C23" i="9"/>
  <c r="H22" i="9"/>
  <c r="K22" i="9"/>
  <c r="L22" i="9"/>
  <c r="L23" i="9"/>
  <c r="H21" i="9"/>
  <c r="K21" i="9"/>
  <c r="C20" i="9"/>
  <c r="H19" i="9"/>
  <c r="K19" i="9"/>
  <c r="H17" i="9"/>
  <c r="K17" i="9"/>
  <c r="H15" i="9"/>
  <c r="K15" i="9"/>
  <c r="H13" i="9"/>
  <c r="K13" i="9"/>
  <c r="L13" i="9"/>
  <c r="L14" i="9"/>
  <c r="L16" i="9"/>
  <c r="L18" i="9"/>
  <c r="H11" i="9"/>
  <c r="K11" i="9"/>
  <c r="C12" i="9"/>
  <c r="C14" i="9"/>
  <c r="C16" i="9"/>
  <c r="C18" i="9"/>
  <c r="H9" i="9"/>
  <c r="K9" i="9"/>
  <c r="H7" i="9"/>
  <c r="K7" i="9"/>
  <c r="C60" i="7"/>
  <c r="H59" i="7"/>
  <c r="K59" i="7"/>
  <c r="C58" i="7"/>
  <c r="H57" i="7"/>
  <c r="K57" i="7"/>
  <c r="C56" i="7"/>
  <c r="H55" i="7"/>
  <c r="K55" i="7"/>
  <c r="H53" i="7"/>
  <c r="K53" i="7"/>
  <c r="C54" i="7"/>
  <c r="C41" i="7"/>
  <c r="H40" i="7"/>
  <c r="K40" i="7"/>
  <c r="C39" i="7"/>
  <c r="H38" i="7"/>
  <c r="K38" i="7"/>
  <c r="Q40" i="8"/>
  <c r="O40" i="8"/>
  <c r="F40" i="8"/>
  <c r="L39" i="8"/>
  <c r="F39" i="8"/>
  <c r="K38" i="8"/>
  <c r="L38" i="8"/>
  <c r="N38" i="8"/>
  <c r="L37" i="8"/>
  <c r="F37" i="8"/>
  <c r="L36" i="8"/>
  <c r="N36" i="8"/>
  <c r="K36" i="8"/>
  <c r="Q35" i="8"/>
  <c r="L35" i="8"/>
  <c r="F35" i="8"/>
  <c r="K34" i="8"/>
  <c r="L34" i="8"/>
  <c r="N34" i="8"/>
  <c r="L33" i="8"/>
  <c r="F33" i="8"/>
  <c r="K32" i="8"/>
  <c r="L32" i="8"/>
  <c r="N32" i="8"/>
  <c r="K31" i="8"/>
  <c r="L31" i="8"/>
  <c r="N31" i="8"/>
  <c r="K30" i="8"/>
  <c r="L30" i="8"/>
  <c r="N30" i="8"/>
  <c r="K29" i="8"/>
  <c r="L29" i="8"/>
  <c r="N29" i="8"/>
  <c r="L28" i="8"/>
  <c r="F28" i="8"/>
  <c r="K27" i="8"/>
  <c r="L27" i="8"/>
  <c r="N27" i="8"/>
  <c r="K26" i="8"/>
  <c r="L26" i="8"/>
  <c r="N26" i="8"/>
  <c r="K25" i="8"/>
  <c r="L25" i="8"/>
  <c r="N25" i="8"/>
  <c r="K24" i="8"/>
  <c r="L24" i="8"/>
  <c r="N24" i="8"/>
  <c r="L23" i="8"/>
  <c r="F23" i="8"/>
  <c r="K22" i="8"/>
  <c r="L22" i="8"/>
  <c r="N22" i="8"/>
  <c r="L21" i="8"/>
  <c r="F21" i="8"/>
  <c r="K20" i="8"/>
  <c r="L20" i="8"/>
  <c r="N20" i="8"/>
  <c r="L19" i="8"/>
  <c r="F19" i="8"/>
  <c r="K18" i="8"/>
  <c r="L18" i="8"/>
  <c r="N18" i="8"/>
  <c r="L17" i="8"/>
  <c r="F17" i="8"/>
  <c r="K16" i="8"/>
  <c r="L16" i="8"/>
  <c r="N16" i="8"/>
  <c r="K15" i="8"/>
  <c r="L15" i="8"/>
  <c r="N15" i="8"/>
  <c r="K14" i="8"/>
  <c r="L14" i="8"/>
  <c r="N14" i="8"/>
  <c r="K13" i="8"/>
  <c r="L13" i="8"/>
  <c r="N13" i="8"/>
  <c r="K12" i="8"/>
  <c r="L12" i="8"/>
  <c r="N12" i="8"/>
  <c r="K11" i="8"/>
  <c r="L11" i="8"/>
  <c r="N11" i="8"/>
  <c r="K10" i="8"/>
  <c r="L10" i="8"/>
  <c r="N10" i="8"/>
  <c r="K9" i="8"/>
  <c r="L9" i="8"/>
  <c r="N9" i="8"/>
  <c r="C52" i="7"/>
  <c r="H51" i="7"/>
  <c r="K51" i="7"/>
  <c r="C37" i="7"/>
  <c r="H36" i="7"/>
  <c r="K36" i="7"/>
  <c r="C35" i="7"/>
  <c r="H34" i="7"/>
  <c r="K34" i="7"/>
  <c r="C33" i="7"/>
  <c r="H32" i="7"/>
  <c r="K32" i="7"/>
  <c r="H31" i="7"/>
  <c r="K31" i="7"/>
  <c r="H30" i="7"/>
  <c r="K30" i="7"/>
  <c r="H28" i="7"/>
  <c r="K28" i="7"/>
  <c r="L28" i="7"/>
  <c r="H27" i="7"/>
  <c r="K27" i="7"/>
  <c r="N27" i="7"/>
  <c r="N29" i="7"/>
  <c r="H26" i="7"/>
  <c r="K26" i="7"/>
  <c r="C29" i="7"/>
  <c r="H25" i="7"/>
  <c r="K25" i="7"/>
  <c r="C20" i="7"/>
  <c r="H13" i="7"/>
  <c r="K13" i="7"/>
  <c r="H9" i="7"/>
  <c r="K9" i="7"/>
  <c r="C8" i="7"/>
  <c r="H7" i="7"/>
  <c r="K7" i="7"/>
  <c r="D20" i="4"/>
  <c r="D12" i="4"/>
  <c r="I11" i="4"/>
  <c r="L11" i="4"/>
  <c r="M11" i="4"/>
  <c r="G51" i="5"/>
  <c r="M50" i="5"/>
  <c r="P50" i="5"/>
  <c r="Q50" i="5"/>
  <c r="M49" i="5"/>
  <c r="P49" i="5"/>
  <c r="Q49" i="5"/>
  <c r="Q51" i="5"/>
  <c r="G48" i="5"/>
  <c r="M47" i="5"/>
  <c r="P47" i="5"/>
  <c r="Q47" i="5"/>
  <c r="M46" i="5"/>
  <c r="P46" i="5"/>
  <c r="Q46" i="5"/>
  <c r="Q48" i="5"/>
  <c r="G45" i="5"/>
  <c r="M44" i="5"/>
  <c r="P44" i="5"/>
  <c r="Q44" i="5"/>
  <c r="M43" i="5"/>
  <c r="P43" i="5"/>
  <c r="Q43" i="5"/>
  <c r="Q45" i="5"/>
  <c r="G42" i="5"/>
  <c r="M41" i="5"/>
  <c r="P41" i="5"/>
  <c r="Q41" i="5"/>
  <c r="M40" i="5"/>
  <c r="P40" i="5"/>
  <c r="Q40" i="5"/>
  <c r="G39" i="5"/>
  <c r="M38" i="5"/>
  <c r="P38" i="5"/>
  <c r="Q38" i="5"/>
  <c r="M37" i="5"/>
  <c r="P37" i="5"/>
  <c r="Q37" i="5"/>
  <c r="Q39" i="5"/>
  <c r="P13" i="5"/>
  <c r="G13" i="5"/>
  <c r="G9" i="5"/>
  <c r="P9" i="5"/>
  <c r="M8" i="5"/>
  <c r="P8" i="5"/>
  <c r="Q8" i="5"/>
  <c r="M7" i="5"/>
  <c r="P7" i="5"/>
  <c r="Q7" i="5"/>
  <c r="M6" i="5"/>
  <c r="C24" i="7"/>
  <c r="H23" i="7"/>
  <c r="K23" i="7"/>
  <c r="C22" i="7"/>
  <c r="H21" i="7"/>
  <c r="K21" i="7"/>
  <c r="H19" i="7"/>
  <c r="K19" i="7"/>
  <c r="C16" i="7"/>
  <c r="H15" i="7"/>
  <c r="K15" i="7"/>
  <c r="H11" i="7"/>
  <c r="K11" i="7"/>
  <c r="N11" i="7"/>
  <c r="I13" i="4"/>
  <c r="I8" i="4"/>
  <c r="M52" i="5"/>
  <c r="P52" i="5"/>
  <c r="Q52" i="5"/>
  <c r="M53" i="5"/>
  <c r="P53" i="5"/>
  <c r="Q53" i="5"/>
  <c r="M54" i="5"/>
  <c r="P54" i="5"/>
  <c r="Q54" i="5"/>
  <c r="M55" i="5"/>
  <c r="P55" i="5"/>
  <c r="Q55" i="5"/>
  <c r="M56" i="5"/>
  <c r="P56" i="5"/>
  <c r="Q56" i="5"/>
  <c r="M57" i="5"/>
  <c r="P57" i="5"/>
  <c r="Q57" i="5"/>
  <c r="M58" i="5"/>
  <c r="P58" i="5"/>
  <c r="Q58" i="5"/>
  <c r="M60" i="5"/>
  <c r="P60" i="5"/>
  <c r="Q60" i="5"/>
  <c r="M61" i="5"/>
  <c r="P61" i="5"/>
  <c r="Q61" i="5"/>
  <c r="M62" i="5"/>
  <c r="P62" i="5"/>
  <c r="Q62" i="5"/>
  <c r="M63" i="5"/>
  <c r="P63" i="5"/>
  <c r="Q63" i="5"/>
  <c r="M64" i="5"/>
  <c r="P64" i="5"/>
  <c r="Q64" i="5"/>
  <c r="M65" i="5"/>
  <c r="P65" i="5"/>
  <c r="Q65" i="5"/>
  <c r="M66" i="5"/>
  <c r="P66" i="5"/>
  <c r="Q66" i="5"/>
  <c r="M67" i="5"/>
  <c r="P67" i="5"/>
  <c r="Q67" i="5"/>
  <c r="M68" i="5"/>
  <c r="P68" i="5"/>
  <c r="Q68" i="5"/>
  <c r="M69" i="5"/>
  <c r="P69" i="5"/>
  <c r="Q69" i="5"/>
  <c r="M70" i="5"/>
  <c r="P70" i="5"/>
  <c r="Q70" i="5"/>
  <c r="M71" i="5"/>
  <c r="P71" i="5"/>
  <c r="Q71" i="5"/>
  <c r="M72" i="5"/>
  <c r="P72" i="5"/>
  <c r="Q72" i="5"/>
  <c r="M73" i="5"/>
  <c r="P73" i="5"/>
  <c r="Q73" i="5"/>
  <c r="M74" i="5"/>
  <c r="P74" i="5"/>
  <c r="Q74" i="5"/>
  <c r="M75" i="5"/>
  <c r="P75" i="5"/>
  <c r="Q75" i="5"/>
  <c r="M76" i="5"/>
  <c r="P76" i="5"/>
  <c r="Q76" i="5"/>
  <c r="M77" i="5"/>
  <c r="P77" i="5"/>
  <c r="Q77" i="5"/>
  <c r="M78" i="5"/>
  <c r="P78" i="5"/>
  <c r="Q78" i="5"/>
  <c r="M79" i="5"/>
  <c r="P79" i="5"/>
  <c r="Q79" i="5"/>
  <c r="M80" i="5"/>
  <c r="P80" i="5"/>
  <c r="Q80" i="5"/>
  <c r="M81" i="5"/>
  <c r="P81" i="5"/>
  <c r="Q81" i="5"/>
  <c r="M82" i="5"/>
  <c r="P82" i="5"/>
  <c r="Q82" i="5"/>
  <c r="M83" i="5"/>
  <c r="P83" i="5"/>
  <c r="Q83" i="5"/>
  <c r="M84" i="5"/>
  <c r="P84" i="5"/>
  <c r="Q84" i="5"/>
  <c r="M85" i="5"/>
  <c r="P85" i="5"/>
  <c r="Q85" i="5"/>
  <c r="M86" i="5"/>
  <c r="P86" i="5"/>
  <c r="Q86" i="5"/>
  <c r="M87" i="5"/>
  <c r="P87" i="5"/>
  <c r="Q87" i="5"/>
  <c r="M88" i="5"/>
  <c r="P88" i="5"/>
  <c r="Q88" i="5"/>
  <c r="M89" i="5"/>
  <c r="P89" i="5"/>
  <c r="Q89" i="5"/>
  <c r="M34" i="5"/>
  <c r="P34" i="5"/>
  <c r="Q34" i="5"/>
  <c r="M35" i="5"/>
  <c r="P35" i="5"/>
  <c r="Q35" i="5"/>
  <c r="M27" i="5"/>
  <c r="P27" i="5"/>
  <c r="Q27" i="5"/>
  <c r="M28" i="5"/>
  <c r="P28" i="5"/>
  <c r="Q28" i="5"/>
  <c r="M29" i="5"/>
  <c r="P29" i="5"/>
  <c r="Q29" i="5"/>
  <c r="M30" i="5"/>
  <c r="P30" i="5"/>
  <c r="Q30" i="5"/>
  <c r="M31" i="5"/>
  <c r="P31" i="5"/>
  <c r="Q31" i="5"/>
  <c r="M32" i="5"/>
  <c r="P32" i="5"/>
  <c r="Q32" i="5"/>
  <c r="M25" i="5"/>
  <c r="P25" i="5"/>
  <c r="Q25" i="5"/>
  <c r="M17" i="5"/>
  <c r="P17" i="5"/>
  <c r="Q17" i="5"/>
  <c r="M18" i="5"/>
  <c r="P18" i="5"/>
  <c r="Q18" i="5"/>
  <c r="M19" i="5"/>
  <c r="P19" i="5"/>
  <c r="Q19" i="5"/>
  <c r="M20" i="5"/>
  <c r="P20" i="5"/>
  <c r="Q20" i="5"/>
  <c r="M21" i="5"/>
  <c r="P21" i="5"/>
  <c r="Q21" i="5"/>
  <c r="M22" i="5"/>
  <c r="P22" i="5"/>
  <c r="Q22" i="5"/>
  <c r="M10" i="5"/>
  <c r="P10" i="5"/>
  <c r="Q10" i="5"/>
  <c r="Q13" i="5"/>
  <c r="M11" i="5"/>
  <c r="P11" i="5"/>
  <c r="Q11" i="5"/>
  <c r="M12" i="5"/>
  <c r="P12" i="5"/>
  <c r="Q12" i="5"/>
  <c r="G52" i="5"/>
  <c r="G54" i="5"/>
  <c r="G90" i="5"/>
  <c r="G55" i="5"/>
  <c r="G56" i="5"/>
  <c r="G57" i="5"/>
  <c r="G58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36" i="5"/>
  <c r="G33" i="5"/>
  <c r="G26" i="5"/>
  <c r="G23" i="5"/>
  <c r="P90" i="5"/>
  <c r="F90" i="5"/>
  <c r="P33" i="5"/>
  <c r="P26" i="5"/>
  <c r="M26" i="5"/>
  <c r="P23" i="5"/>
  <c r="M23" i="5"/>
  <c r="I21" i="4"/>
  <c r="L21" i="4"/>
  <c r="M21" i="4"/>
  <c r="I19" i="4"/>
  <c r="L19" i="4"/>
  <c r="M19" i="4"/>
  <c r="I18" i="4"/>
  <c r="L18" i="4"/>
  <c r="M18" i="4"/>
  <c r="I17" i="4"/>
  <c r="L17" i="4"/>
  <c r="M17" i="4"/>
  <c r="L8" i="4"/>
  <c r="M8" i="4"/>
  <c r="I9" i="4"/>
  <c r="L9" i="4"/>
  <c r="M9" i="4"/>
  <c r="L13" i="4"/>
  <c r="M13" i="4"/>
  <c r="I14" i="4"/>
  <c r="L14" i="4"/>
  <c r="M14" i="4"/>
  <c r="Q38" i="8"/>
  <c r="Q39" i="8"/>
  <c r="O38" i="8"/>
  <c r="O39" i="8"/>
  <c r="Q36" i="8"/>
  <c r="Q37" i="8"/>
  <c r="O36" i="8"/>
  <c r="O37" i="8"/>
  <c r="Q12" i="8"/>
  <c r="O12" i="8"/>
  <c r="Q15" i="8"/>
  <c r="O15" i="8"/>
  <c r="Q24" i="8"/>
  <c r="O24" i="8"/>
  <c r="Q27" i="8"/>
  <c r="O27" i="8"/>
  <c r="Q29" i="8"/>
  <c r="Q33" i="8"/>
  <c r="O29" i="8"/>
  <c r="Q32" i="8"/>
  <c r="O32" i="8"/>
  <c r="Q34" i="8"/>
  <c r="O34" i="8"/>
  <c r="O35" i="8"/>
  <c r="Q11" i="8"/>
  <c r="O11" i="8"/>
  <c r="Q16" i="8"/>
  <c r="O16" i="8"/>
  <c r="Q22" i="8"/>
  <c r="Q23" i="8"/>
  <c r="O22" i="8"/>
  <c r="O23" i="8"/>
  <c r="O10" i="8"/>
  <c r="Q10" i="8"/>
  <c r="O13" i="8"/>
  <c r="Q13" i="8"/>
  <c r="O18" i="8"/>
  <c r="O19" i="8"/>
  <c r="Q18" i="8"/>
  <c r="Q19" i="8"/>
  <c r="Q20" i="8"/>
  <c r="Q21" i="8"/>
  <c r="O20" i="8"/>
  <c r="O21" i="8"/>
  <c r="O25" i="8"/>
  <c r="Q25" i="8"/>
  <c r="O30" i="8"/>
  <c r="Q30" i="8"/>
  <c r="O9" i="8"/>
  <c r="Q9" i="8"/>
  <c r="O14" i="8"/>
  <c r="Q14" i="8"/>
  <c r="Q26" i="8"/>
  <c r="O26" i="8"/>
  <c r="O31" i="8"/>
  <c r="Q31" i="8"/>
  <c r="O17" i="8"/>
  <c r="Q17" i="8"/>
  <c r="O33" i="8"/>
  <c r="O28" i="8"/>
  <c r="Q28" i="8"/>
  <c r="N34" i="9"/>
  <c r="L40" i="9"/>
  <c r="N49" i="9"/>
  <c r="L59" i="9"/>
  <c r="C8" i="9"/>
  <c r="L28" i="9"/>
  <c r="L30" i="9"/>
  <c r="L32" i="9"/>
  <c r="N30" i="9"/>
  <c r="L58" i="9"/>
  <c r="N58" i="9"/>
  <c r="N60" i="9"/>
  <c r="L36" i="9"/>
  <c r="N36" i="9"/>
  <c r="L55" i="9"/>
  <c r="L42" i="9"/>
  <c r="N42" i="9"/>
  <c r="N13" i="9"/>
  <c r="N46" i="9"/>
  <c r="L46" i="9"/>
  <c r="L52" i="9"/>
  <c r="N52" i="9"/>
  <c r="N22" i="9"/>
  <c r="N23" i="9"/>
  <c r="C10" i="9"/>
  <c r="N7" i="9"/>
  <c r="N8" i="9"/>
  <c r="L7" i="9"/>
  <c r="L8" i="9"/>
  <c r="N47" i="9"/>
  <c r="L47" i="9"/>
  <c r="N9" i="9"/>
  <c r="L9" i="9"/>
  <c r="N17" i="9"/>
  <c r="L17" i="9"/>
  <c r="L60" i="9"/>
  <c r="L19" i="9"/>
  <c r="L20" i="9"/>
  <c r="N19" i="9"/>
  <c r="N20" i="9"/>
  <c r="L21" i="9"/>
  <c r="N21" i="9"/>
  <c r="L24" i="9"/>
  <c r="N24" i="9"/>
  <c r="N27" i="9"/>
  <c r="L27" i="9"/>
  <c r="L29" i="9"/>
  <c r="N31" i="9"/>
  <c r="N32" i="9"/>
  <c r="L31" i="9"/>
  <c r="N35" i="9"/>
  <c r="L35" i="9"/>
  <c r="N37" i="9"/>
  <c r="L37" i="9"/>
  <c r="N41" i="9"/>
  <c r="L41" i="9"/>
  <c r="N43" i="9"/>
  <c r="L43" i="9"/>
  <c r="L11" i="9"/>
  <c r="N11" i="9"/>
  <c r="L44" i="9"/>
  <c r="N44" i="9"/>
  <c r="L50" i="9"/>
  <c r="L54" i="9"/>
  <c r="N50" i="9"/>
  <c r="L56" i="9"/>
  <c r="L57" i="9"/>
  <c r="N56" i="9"/>
  <c r="N57" i="9"/>
  <c r="N15" i="9"/>
  <c r="L15" i="9"/>
  <c r="N25" i="9"/>
  <c r="L25" i="9"/>
  <c r="N33" i="9"/>
  <c r="L33" i="9"/>
  <c r="L39" i="9"/>
  <c r="N39" i="9"/>
  <c r="N45" i="9"/>
  <c r="L45" i="9"/>
  <c r="N51" i="9"/>
  <c r="L51" i="9"/>
  <c r="N53" i="9"/>
  <c r="L53" i="9"/>
  <c r="N49" i="7"/>
  <c r="N50" i="7"/>
  <c r="N47" i="7"/>
  <c r="L47" i="7"/>
  <c r="N45" i="7"/>
  <c r="L45" i="7"/>
  <c r="N46" i="7"/>
  <c r="N48" i="7"/>
  <c r="L46" i="7"/>
  <c r="L44" i="7"/>
  <c r="N30" i="7"/>
  <c r="N33" i="7"/>
  <c r="L30" i="7"/>
  <c r="N38" i="7"/>
  <c r="N39" i="7"/>
  <c r="L38" i="7"/>
  <c r="L39" i="7"/>
  <c r="N57" i="7"/>
  <c r="N58" i="7"/>
  <c r="L57" i="7"/>
  <c r="L58" i="7"/>
  <c r="L19" i="7"/>
  <c r="L20" i="7"/>
  <c r="N19" i="7"/>
  <c r="N20" i="7"/>
  <c r="L27" i="7"/>
  <c r="N34" i="7"/>
  <c r="N35" i="7"/>
  <c r="L34" i="7"/>
  <c r="L35" i="7"/>
  <c r="L53" i="7"/>
  <c r="N53" i="7"/>
  <c r="L11" i="7"/>
  <c r="N15" i="7"/>
  <c r="N16" i="7"/>
  <c r="L15" i="7"/>
  <c r="L16" i="7"/>
  <c r="L13" i="7"/>
  <c r="N13" i="7"/>
  <c r="N28" i="7"/>
  <c r="N40" i="7"/>
  <c r="N41" i="7"/>
  <c r="L40" i="7"/>
  <c r="L41" i="7"/>
  <c r="L55" i="7"/>
  <c r="L56" i="7"/>
  <c r="N55" i="7"/>
  <c r="N56" i="7"/>
  <c r="L59" i="7"/>
  <c r="L60" i="7"/>
  <c r="N59" i="7"/>
  <c r="N60" i="7"/>
  <c r="L25" i="7"/>
  <c r="N25" i="7"/>
  <c r="N23" i="7"/>
  <c r="N24" i="7"/>
  <c r="L23" i="7"/>
  <c r="L24" i="7"/>
  <c r="L7" i="7"/>
  <c r="L8" i="7"/>
  <c r="N7" i="7"/>
  <c r="L31" i="7"/>
  <c r="N31" i="7"/>
  <c r="L21" i="7"/>
  <c r="L22" i="7"/>
  <c r="N21" i="7"/>
  <c r="N22" i="7"/>
  <c r="N9" i="7"/>
  <c r="N10" i="7"/>
  <c r="N12" i="7"/>
  <c r="N14" i="7"/>
  <c r="L9" i="7"/>
  <c r="N26" i="7"/>
  <c r="L26" i="7"/>
  <c r="L29" i="7"/>
  <c r="L32" i="7"/>
  <c r="L33" i="7"/>
  <c r="N32" i="7"/>
  <c r="L36" i="7"/>
  <c r="L37" i="7"/>
  <c r="N36" i="7"/>
  <c r="N37" i="7"/>
  <c r="N51" i="7"/>
  <c r="N52" i="7"/>
  <c r="L51" i="7"/>
  <c r="L52" i="7"/>
  <c r="C10" i="7"/>
  <c r="L42" i="7"/>
  <c r="L43" i="7"/>
  <c r="N42" i="7"/>
  <c r="N43" i="7"/>
  <c r="L17" i="7"/>
  <c r="L18" i="7"/>
  <c r="N17" i="7"/>
  <c r="N18" i="7"/>
  <c r="N26" i="9"/>
  <c r="N38" i="9"/>
  <c r="N54" i="9"/>
  <c r="L48" i="9"/>
  <c r="L26" i="9"/>
  <c r="L12" i="9"/>
  <c r="N12" i="9"/>
  <c r="N14" i="9"/>
  <c r="N16" i="9"/>
  <c r="N18" i="9"/>
  <c r="N54" i="7"/>
  <c r="L48" i="7"/>
  <c r="N8" i="7"/>
  <c r="L54" i="7"/>
  <c r="C12" i="7"/>
  <c r="C14" i="7"/>
  <c r="Q92" i="5"/>
  <c r="Q96" i="5"/>
  <c r="Q93" i="5"/>
  <c r="G97" i="5"/>
  <c r="G98" i="5"/>
  <c r="Q91" i="5"/>
  <c r="L10" i="9"/>
  <c r="L61" i="9"/>
  <c r="N10" i="9"/>
  <c r="N61" i="9"/>
  <c r="N61" i="7"/>
  <c r="L10" i="7"/>
  <c r="L12" i="7"/>
  <c r="L14" i="7"/>
  <c r="D22" i="4"/>
  <c r="M12" i="4"/>
  <c r="M22" i="4"/>
  <c r="M20" i="4"/>
  <c r="Q90" i="5"/>
  <c r="Q42" i="5"/>
  <c r="Q36" i="5"/>
  <c r="Q33" i="5"/>
  <c r="Q23" i="5"/>
  <c r="Q9" i="5"/>
  <c r="Q98" i="5"/>
</calcChain>
</file>

<file path=xl/sharedStrings.xml><?xml version="1.0" encoding="utf-8"?>
<sst xmlns="http://schemas.openxmlformats.org/spreadsheetml/2006/main" count="544" uniqueCount="219">
  <si>
    <t>Директор</t>
  </si>
  <si>
    <t>Ф.И.О.</t>
  </si>
  <si>
    <t>Уровень образования</t>
  </si>
  <si>
    <t>Пед.стаж</t>
  </si>
  <si>
    <t>должность</t>
  </si>
  <si>
    <t>категория</t>
  </si>
  <si>
    <t>Кол-во часов</t>
  </si>
  <si>
    <t>Кол-во ставок</t>
  </si>
  <si>
    <t xml:space="preserve">Базовый оклад </t>
  </si>
  <si>
    <t>Оплата по нагрузке</t>
  </si>
  <si>
    <t>коэф.уровня образования</t>
  </si>
  <si>
    <t>коэф. стажа работы</t>
  </si>
  <si>
    <t>коэф. напряженности</t>
  </si>
  <si>
    <t>высшее проф.образ.</t>
  </si>
  <si>
    <t>вторая</t>
  </si>
  <si>
    <t>методист</t>
  </si>
  <si>
    <t>соц. педагог</t>
  </si>
  <si>
    <t>первая</t>
  </si>
  <si>
    <t>высшая</t>
  </si>
  <si>
    <t>педагог доп.образов.</t>
  </si>
  <si>
    <t>Наименование должности</t>
  </si>
  <si>
    <t>Квалификационная категория</t>
  </si>
  <si>
    <t>Базовый оклад</t>
  </si>
  <si>
    <t>Коэф. в зависимости от группы</t>
  </si>
  <si>
    <t>Коэф. в зависимости от занимаемой должности</t>
  </si>
  <si>
    <t>Повышающий коэфициент</t>
  </si>
  <si>
    <t>Должностной оклад с коэф.</t>
  </si>
  <si>
    <t xml:space="preserve">Коэф. специфики работы </t>
  </si>
  <si>
    <t>Должностной оклад с учетом всех коэф.</t>
  </si>
  <si>
    <t>Должностной оклад с учетом всех коэф.с округлением</t>
  </si>
  <si>
    <t>ср.проф.образ</t>
  </si>
  <si>
    <t>Группа образовательного учреждения по оплате труда - первая</t>
  </si>
  <si>
    <t>педагог. психолог</t>
  </si>
  <si>
    <t>вакансия</t>
  </si>
  <si>
    <t>педагог-организатор</t>
  </si>
  <si>
    <t>педагог.психолог</t>
  </si>
  <si>
    <t>концертмейстер</t>
  </si>
  <si>
    <t>Зав.отдела</t>
  </si>
  <si>
    <t>Гл.бухгалтер</t>
  </si>
  <si>
    <t>Должностной оклад с учетом всех коэф.специфики</t>
  </si>
  <si>
    <t xml:space="preserve">Должностной оклад с коэф. специф </t>
  </si>
  <si>
    <t>от 10до15</t>
  </si>
  <si>
    <t>от10до15</t>
  </si>
  <si>
    <t>Приложение 4</t>
  </si>
  <si>
    <t xml:space="preserve">     работников муниципального___________________________________</t>
  </si>
  <si>
    <t>педагогический персонал</t>
  </si>
  <si>
    <t>Коэф. квалифик. категории</t>
  </si>
  <si>
    <t xml:space="preserve">Должностной оклад с коэф. с округлением </t>
  </si>
  <si>
    <t>Руководитель</t>
  </si>
  <si>
    <t>Главный бухгалтер</t>
  </si>
  <si>
    <t>коэф. группы</t>
  </si>
  <si>
    <t>коэф. уровня</t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</si>
  <si>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лаборант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</si>
  <si>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методист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</si>
  <si>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педагог-организатор</t>
    </r>
    <r>
      <rPr>
        <b/>
        <sz val="10"/>
        <rFont val="Calibri"/>
        <family val="2"/>
        <charset val="204"/>
      </rPr>
      <t>»</t>
    </r>
  </si>
  <si>
    <r>
      <t xml:space="preserve">Итого по 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социальный педагог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</si>
  <si>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педагог-психолог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</si>
  <si>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концертмейстер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</si>
  <si>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педагог доп. образования</t>
    </r>
    <r>
      <rPr>
        <b/>
        <sz val="10"/>
        <rFont val="Calibri"/>
        <family val="2"/>
        <charset val="204"/>
      </rPr>
      <t>»</t>
    </r>
  </si>
  <si>
    <t>ВСЕГО</t>
  </si>
  <si>
    <t>административный персонал</t>
  </si>
  <si>
    <t>Коэф. квалификационной категории Ккв</t>
  </si>
  <si>
    <t>Рук.структ.подраздел.</t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</si>
  <si>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плотник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</si>
  <si>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электрик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</si>
  <si>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вахтер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</si>
  <si>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сторож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</si>
  <si>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гардеробщик</t>
    </r>
    <r>
      <rPr>
        <b/>
        <sz val="10"/>
        <rFont val="Calibri"/>
        <family val="2"/>
        <charset val="204"/>
      </rPr>
      <t>»</t>
    </r>
  </si>
  <si>
    <t>обслуживающий персонал</t>
  </si>
  <si>
    <t>Учебновспомогательный  персонал</t>
  </si>
  <si>
    <t>воспитатель</t>
  </si>
  <si>
    <r>
      <t xml:space="preserve">Итого по </t>
    </r>
    <r>
      <rPr>
        <b/>
        <sz val="10"/>
        <rFont val="Calibri"/>
        <family val="2"/>
        <charset val="204"/>
      </rPr>
      <t>«воспитатель»</t>
    </r>
  </si>
  <si>
    <t>муз.руководитель</t>
  </si>
  <si>
    <r>
      <t xml:space="preserve">Итого по </t>
    </r>
    <r>
      <rPr>
        <b/>
        <sz val="10"/>
        <rFont val="Calibri"/>
        <family val="2"/>
        <charset val="204"/>
      </rPr>
      <t>«муз. руководитель»</t>
    </r>
  </si>
  <si>
    <t>инструктор по физкультуре</t>
  </si>
  <si>
    <r>
      <t xml:space="preserve">Итого по </t>
    </r>
    <r>
      <rPr>
        <b/>
        <sz val="10"/>
        <rFont val="Calibri"/>
        <family val="2"/>
        <charset val="204"/>
      </rPr>
      <t>«инструктор по физкультуре»</t>
    </r>
  </si>
  <si>
    <t>инструктор по труду</t>
  </si>
  <si>
    <r>
      <t xml:space="preserve">Итого по </t>
    </r>
    <r>
      <rPr>
        <b/>
        <sz val="10"/>
        <rFont val="Calibri"/>
        <family val="2"/>
        <charset val="204"/>
      </rPr>
      <t>«инструктор по труду»</t>
    </r>
  </si>
  <si>
    <t>учитель-логопед</t>
  </si>
  <si>
    <r>
      <t xml:space="preserve">Итого по </t>
    </r>
    <r>
      <rPr>
        <b/>
        <sz val="10"/>
        <rFont val="Calibri"/>
        <family val="2"/>
        <charset val="204"/>
      </rPr>
      <t>«учитель-логопед»</t>
    </r>
  </si>
  <si>
    <t>учитель-дефектолог</t>
  </si>
  <si>
    <r>
      <t xml:space="preserve">Итого по </t>
    </r>
    <r>
      <rPr>
        <b/>
        <sz val="10"/>
        <rFont val="Calibri"/>
        <family val="2"/>
        <charset val="204"/>
      </rPr>
      <t>«учитель-дефектолог»</t>
    </r>
  </si>
  <si>
    <t>Зам.директора по АХР</t>
  </si>
  <si>
    <t>Итого зам. директора</t>
  </si>
  <si>
    <t>Итого зав. отделом</t>
  </si>
  <si>
    <t>Секретарь</t>
  </si>
  <si>
    <r>
      <t xml:space="preserve">Итого по </t>
    </r>
    <r>
      <rPr>
        <b/>
        <sz val="10"/>
        <rFont val="Calibri"/>
        <family val="2"/>
        <charset val="204"/>
      </rPr>
      <t>«секретарь»</t>
    </r>
  </si>
  <si>
    <t>Заведующий хозяйством</t>
  </si>
  <si>
    <r>
      <t xml:space="preserve">Итого по </t>
    </r>
    <r>
      <rPr>
        <b/>
        <sz val="10"/>
        <rFont val="Calibri"/>
        <family val="2"/>
        <charset val="204"/>
      </rPr>
      <t>«заведующим хозяйством»</t>
    </r>
  </si>
  <si>
    <r>
      <t xml:space="preserve">Итого по </t>
    </r>
    <r>
      <rPr>
        <b/>
        <sz val="10"/>
        <rFont val="Calibri"/>
        <family val="2"/>
        <charset val="204"/>
      </rPr>
      <t>«бухгалтер»</t>
    </r>
  </si>
  <si>
    <r>
      <t xml:space="preserve">Итого по </t>
    </r>
    <r>
      <rPr>
        <b/>
        <sz val="10"/>
        <rFont val="Calibri"/>
        <family val="2"/>
        <charset val="204"/>
      </rPr>
      <t>«кассир»</t>
    </r>
  </si>
  <si>
    <t>Бухгалтер</t>
  </si>
  <si>
    <t>Кассир</t>
  </si>
  <si>
    <t>Лаборант</t>
  </si>
  <si>
    <t>Юрист</t>
  </si>
  <si>
    <r>
      <t xml:space="preserve">Итого по </t>
    </r>
    <r>
      <rPr>
        <b/>
        <sz val="10"/>
        <rFont val="Calibri"/>
        <family val="2"/>
        <charset val="204"/>
      </rPr>
      <t>«юрист»</t>
    </r>
  </si>
  <si>
    <t>Программист</t>
  </si>
  <si>
    <r>
      <t xml:space="preserve">Итого по </t>
    </r>
    <r>
      <rPr>
        <b/>
        <sz val="10"/>
        <rFont val="Calibri"/>
        <family val="2"/>
        <charset val="204"/>
      </rPr>
      <t>«программист»</t>
    </r>
  </si>
  <si>
    <t>Электроник</t>
  </si>
  <si>
    <r>
      <t xml:space="preserve">Итого по </t>
    </r>
    <r>
      <rPr>
        <b/>
        <sz val="10"/>
        <rFont val="Calibri"/>
        <family val="2"/>
        <charset val="204"/>
      </rPr>
      <t>«электроник»</t>
    </r>
  </si>
  <si>
    <t>Ведущий аналитик</t>
  </si>
  <si>
    <r>
      <t xml:space="preserve">Итого по </t>
    </r>
    <r>
      <rPr>
        <b/>
        <sz val="10"/>
        <rFont val="Calibri"/>
        <family val="2"/>
        <charset val="204"/>
      </rPr>
      <t>«ведущий аналитик»</t>
    </r>
  </si>
  <si>
    <t>Библиотекарь</t>
  </si>
  <si>
    <r>
      <t xml:space="preserve">Итого по </t>
    </r>
    <r>
      <rPr>
        <b/>
        <sz val="10"/>
        <rFont val="Calibri"/>
        <family val="2"/>
        <charset val="204"/>
      </rPr>
      <t>«библиотекарь»</t>
    </r>
  </si>
  <si>
    <t>мл. воспитатель</t>
  </si>
  <si>
    <t xml:space="preserve">     </t>
  </si>
  <si>
    <t>Основная часть ФОТб-</t>
  </si>
  <si>
    <t>Мед.стаж</t>
  </si>
  <si>
    <t>Коэф. Квалифик. Категории</t>
  </si>
  <si>
    <t>Должностной оклад с коэф. С округлением (в ручную)</t>
  </si>
  <si>
    <t>%</t>
  </si>
  <si>
    <t>Сумма</t>
  </si>
  <si>
    <t>Врач - специалист</t>
  </si>
  <si>
    <t>высшее</t>
  </si>
  <si>
    <t>27 09 00</t>
  </si>
  <si>
    <t>врач-педиатр</t>
  </si>
  <si>
    <t>33 11 29</t>
  </si>
  <si>
    <t>врач-невролог</t>
  </si>
  <si>
    <t>28 07 19</t>
  </si>
  <si>
    <t>врач-физиотерапевт</t>
  </si>
  <si>
    <t>27 04 10</t>
  </si>
  <si>
    <t>врач-лор</t>
  </si>
  <si>
    <t>32 07 05</t>
  </si>
  <si>
    <t>врач-гастроэнтэролог</t>
  </si>
  <si>
    <t>от 15</t>
  </si>
  <si>
    <t>от 10 до 15</t>
  </si>
  <si>
    <t>врач-стоматолог</t>
  </si>
  <si>
    <t>врач-окулист</t>
  </si>
  <si>
    <t>Итого врач- специалист</t>
  </si>
  <si>
    <t>Инструктор ЛФК</t>
  </si>
  <si>
    <t>Итого инструктор ЛФК</t>
  </si>
  <si>
    <t>ср.проф.</t>
  </si>
  <si>
    <t xml:space="preserve">33 00 00 </t>
  </si>
  <si>
    <t>40 00 00</t>
  </si>
  <si>
    <t>медсестра</t>
  </si>
  <si>
    <t>26 03 26</t>
  </si>
  <si>
    <t>03 02 27</t>
  </si>
  <si>
    <t>34 01 00</t>
  </si>
  <si>
    <t>Итого медсестра</t>
  </si>
  <si>
    <t>32 00 00</t>
  </si>
  <si>
    <t>м/с для орг.питания</t>
  </si>
  <si>
    <t>Итого медсестра по питанию</t>
  </si>
  <si>
    <r>
      <t xml:space="preserve">Итого по </t>
    </r>
    <r>
      <rPr>
        <b/>
        <sz val="10"/>
        <rFont val="Calibri"/>
        <family val="2"/>
        <charset val="204"/>
      </rPr>
      <t>«мл.воспитатель»</t>
    </r>
  </si>
  <si>
    <t>мл. воспитатель для ночного дежурства</t>
  </si>
  <si>
    <r>
      <t xml:space="preserve">Итого по </t>
    </r>
    <r>
      <rPr>
        <b/>
        <sz val="10"/>
        <rFont val="Calibri"/>
        <family val="2"/>
        <charset val="204"/>
      </rPr>
      <t>«мл.воспитатель для ночного дежурства»</t>
    </r>
  </si>
  <si>
    <t>Художник</t>
  </si>
  <si>
    <r>
      <t xml:space="preserve">Итого по </t>
    </r>
    <r>
      <rPr>
        <b/>
        <sz val="10"/>
        <rFont val="Calibri"/>
        <family val="2"/>
        <charset val="204"/>
      </rPr>
      <t>«художник»</t>
    </r>
  </si>
  <si>
    <r>
      <t xml:space="preserve">Итого по </t>
    </r>
    <r>
      <rPr>
        <b/>
        <sz val="10"/>
        <rFont val="Calibri"/>
        <family val="2"/>
        <charset val="204"/>
      </rPr>
      <t>«культоргоргаанизатор»</t>
    </r>
  </si>
  <si>
    <t>Культорганизатор</t>
  </si>
  <si>
    <t>Техник</t>
  </si>
  <si>
    <r>
      <t xml:space="preserve">Итого по </t>
    </r>
    <r>
      <rPr>
        <b/>
        <sz val="10"/>
        <rFont val="Calibri"/>
        <family val="2"/>
        <charset val="204"/>
      </rPr>
      <t>«техник»</t>
    </r>
  </si>
  <si>
    <t>Инженер</t>
  </si>
  <si>
    <r>
      <t xml:space="preserve">Итого по </t>
    </r>
    <r>
      <rPr>
        <b/>
        <sz val="10"/>
        <rFont val="Calibri"/>
        <family val="2"/>
        <charset val="204"/>
      </rPr>
      <t>«инженер»</t>
    </r>
  </si>
  <si>
    <t>Ст. медсестра</t>
  </si>
  <si>
    <t>Итого ст. медсестра</t>
  </si>
  <si>
    <t>вредные условия</t>
  </si>
  <si>
    <t>медсестра круглосуточного дежурства</t>
  </si>
  <si>
    <t>Итого медсестра круглосуточного дежурства</t>
  </si>
  <si>
    <t>медсестра по физиотерапии</t>
  </si>
  <si>
    <t>Итого медсестра по физиотерапии</t>
  </si>
  <si>
    <t>Дезинфектор</t>
  </si>
  <si>
    <r>
      <t xml:space="preserve">Итого по </t>
    </r>
    <r>
      <rPr>
        <b/>
        <sz val="10"/>
        <rFont val="Calibri"/>
        <family val="2"/>
        <charset val="204"/>
      </rPr>
      <t>«дезинфектор»</t>
    </r>
  </si>
  <si>
    <t>мл. мед. сестра</t>
  </si>
  <si>
    <t>Итого мл. медсестра</t>
  </si>
  <si>
    <t>Санитарка</t>
  </si>
  <si>
    <t>Итого санитарка</t>
  </si>
  <si>
    <t>12 00 00</t>
  </si>
  <si>
    <t>Парикмахер</t>
  </si>
  <si>
    <r>
      <t xml:space="preserve">Итого по </t>
    </r>
    <r>
      <rPr>
        <b/>
        <sz val="10"/>
        <rFont val="Calibri"/>
        <family val="2"/>
        <charset val="204"/>
      </rPr>
      <t>«парикмахер»</t>
    </r>
  </si>
  <si>
    <t>Кастелянша</t>
  </si>
  <si>
    <r>
      <t xml:space="preserve">Итого по </t>
    </r>
    <r>
      <rPr>
        <b/>
        <sz val="10"/>
        <rFont val="Calibri"/>
        <family val="2"/>
        <charset val="204"/>
      </rPr>
      <t>«кастелянша»</t>
    </r>
  </si>
  <si>
    <t>Кладовщик</t>
  </si>
  <si>
    <r>
      <t xml:space="preserve">Итого по </t>
    </r>
    <r>
      <rPr>
        <b/>
        <sz val="10"/>
        <rFont val="Calibri"/>
        <family val="2"/>
        <charset val="204"/>
      </rPr>
      <t>«кладовщик»</t>
    </r>
  </si>
  <si>
    <t>Машенист по стирке белья</t>
  </si>
  <si>
    <r>
      <t xml:space="preserve">Итого по </t>
    </r>
    <r>
      <rPr>
        <b/>
        <sz val="10"/>
        <rFont val="Calibri"/>
        <family val="2"/>
        <charset val="204"/>
      </rPr>
      <t>«машенист по стирке белья»</t>
    </r>
  </si>
  <si>
    <t>Швея по ремонту одежды</t>
  </si>
  <si>
    <r>
      <t xml:space="preserve">Итого по </t>
    </r>
    <r>
      <rPr>
        <b/>
        <sz val="10"/>
        <rFont val="Calibri"/>
        <family val="2"/>
        <charset val="204"/>
      </rPr>
      <t>«швея по ремонту одежды»</t>
    </r>
  </si>
  <si>
    <t>Шеф -повар</t>
  </si>
  <si>
    <r>
      <t xml:space="preserve">Итого по </t>
    </r>
    <r>
      <rPr>
        <b/>
        <sz val="10"/>
        <rFont val="Calibri"/>
        <family val="2"/>
        <charset val="204"/>
      </rPr>
      <t>«шеф-повар»</t>
    </r>
  </si>
  <si>
    <t>Повар</t>
  </si>
  <si>
    <r>
      <t xml:space="preserve">Итого по </t>
    </r>
    <r>
      <rPr>
        <b/>
        <sz val="10"/>
        <rFont val="Calibri"/>
        <family val="2"/>
        <charset val="204"/>
      </rPr>
      <t>«повар»</t>
    </r>
  </si>
  <si>
    <t>Подсобный рабочий</t>
  </si>
  <si>
    <r>
      <t xml:space="preserve">Итого по </t>
    </r>
    <r>
      <rPr>
        <b/>
        <sz val="10"/>
        <rFont val="Calibri"/>
        <family val="2"/>
        <charset val="204"/>
      </rPr>
      <t>«подсобный рабочий»</t>
    </r>
  </si>
  <si>
    <t>Слесарь-сантехник</t>
  </si>
  <si>
    <r>
      <t xml:space="preserve">Итого по </t>
    </r>
    <r>
      <rPr>
        <b/>
        <sz val="10"/>
        <rFont val="Calibri"/>
        <family val="2"/>
        <charset val="204"/>
      </rPr>
      <t>«слесарь-сантехник»</t>
    </r>
  </si>
  <si>
    <t>Водитель</t>
  </si>
  <si>
    <r>
      <t xml:space="preserve">Итого по </t>
    </r>
    <r>
      <rPr>
        <b/>
        <sz val="10"/>
        <rFont val="Calibri"/>
        <family val="2"/>
        <charset val="204"/>
      </rPr>
      <t>«водитель»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</si>
  <si>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уборщик служебных помещений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</si>
  <si>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«дворник»</t>
    </r>
  </si>
  <si>
    <t>Расшифровка по медицинскому персоналу к расчету фонда з/платы</t>
  </si>
  <si>
    <t>Итого мед. персонала</t>
  </si>
  <si>
    <t>Режиссер</t>
  </si>
  <si>
    <r>
      <t xml:space="preserve">Итого по </t>
    </r>
    <r>
      <rPr>
        <b/>
        <sz val="10"/>
        <rFont val="Calibri"/>
        <family val="2"/>
        <charset val="204"/>
      </rPr>
      <t>«режиссер»</t>
    </r>
  </si>
  <si>
    <t>Звукорежиссер,  звукооператор</t>
  </si>
  <si>
    <r>
      <t xml:space="preserve">Итого по </t>
    </r>
    <r>
      <rPr>
        <b/>
        <sz val="10"/>
        <rFont val="Calibri"/>
        <family val="2"/>
        <charset val="204"/>
      </rPr>
      <t>«звукорежиссер, звукооператор»</t>
    </r>
  </si>
  <si>
    <t>Ст. методист</t>
  </si>
  <si>
    <r>
      <t xml:space="preserve">Итого по  </t>
    </r>
    <r>
      <rPr>
        <b/>
        <sz val="10"/>
        <rFont val="Calibri"/>
        <family val="2"/>
        <charset val="204"/>
      </rPr>
      <t>«Ст. методист»</t>
    </r>
  </si>
  <si>
    <t>Зам. директора УВР</t>
  </si>
  <si>
    <t>Зам.директора ВР</t>
  </si>
  <si>
    <t>Зам.директора МР</t>
  </si>
  <si>
    <t>Начальник отднла планирования и контроля</t>
  </si>
  <si>
    <t>Начальник мед. отделом</t>
  </si>
  <si>
    <t>Гл. программист</t>
  </si>
  <si>
    <r>
      <t xml:space="preserve">Итого по </t>
    </r>
    <r>
      <rPr>
        <b/>
        <sz val="10"/>
        <rFont val="Calibri"/>
        <family val="2"/>
        <charset val="204"/>
      </rPr>
      <t>«Гл. программист»</t>
    </r>
  </si>
  <si>
    <t>Оператор ЭВМ</t>
  </si>
  <si>
    <r>
      <t xml:space="preserve">Итого по </t>
    </r>
    <r>
      <rPr>
        <b/>
        <sz val="10"/>
        <rFont val="Calibri"/>
        <family val="2"/>
        <charset val="204"/>
      </rPr>
      <t>«оператор ЭВМ»</t>
    </r>
  </si>
  <si>
    <t>Диспетчер</t>
  </si>
  <si>
    <r>
      <t xml:space="preserve">Итого по </t>
    </r>
    <r>
      <rPr>
        <b/>
        <sz val="10"/>
        <rFont val="Calibri"/>
        <family val="2"/>
        <charset val="204"/>
      </rPr>
      <t>«диспетчер»</t>
    </r>
  </si>
  <si>
    <t>Плотник</t>
  </si>
  <si>
    <t>Электрик</t>
  </si>
  <si>
    <t>Вахтер</t>
  </si>
  <si>
    <t>Строж</t>
  </si>
  <si>
    <t>Уборщик служебных помещений</t>
  </si>
  <si>
    <t>Гардеробщик</t>
  </si>
  <si>
    <t>Дворник</t>
  </si>
  <si>
    <t>учитель</t>
  </si>
  <si>
    <t>09-20-15</t>
  </si>
  <si>
    <r>
      <t xml:space="preserve">Итого по </t>
    </r>
    <r>
      <rPr>
        <b/>
        <sz val="10"/>
        <rFont val="Calibri"/>
        <family val="2"/>
        <charset val="204"/>
      </rPr>
      <t>«учитель»</t>
    </r>
  </si>
  <si>
    <t xml:space="preserve">Таблица проверки установления должностных окладов на 01.09.2017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</si>
</sst>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"/>
    <numFmt numFmtId="180" formatCode="dd/mm/yy;@"/>
  </numFmts>
  <fonts count="22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Calibri"/>
      <family val="2"/>
      <charset val="204"/>
    </font>
    <font>
      <b/>
      <sz val="10"/>
      <name val="Cambria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2" fontId="3" fillId="0" borderId="0" xfId="0" applyNumberFormat="1" applyFont="1" applyBorder="1"/>
    <xf numFmtId="2" fontId="4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/>
    <xf numFmtId="2" fontId="4" fillId="0" borderId="1" xfId="0" applyNumberFormat="1" applyFont="1" applyBorder="1"/>
    <xf numFmtId="0" fontId="3" fillId="2" borderId="0" xfId="0" applyFont="1" applyFill="1" applyBorder="1"/>
    <xf numFmtId="2" fontId="4" fillId="2" borderId="0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/>
    <xf numFmtId="0" fontId="4" fillId="0" borderId="2" xfId="0" applyFont="1" applyBorder="1"/>
    <xf numFmtId="0" fontId="3" fillId="0" borderId="2" xfId="0" applyFont="1" applyBorder="1"/>
    <xf numFmtId="0" fontId="5" fillId="0" borderId="2" xfId="0" applyFont="1" applyBorder="1"/>
    <xf numFmtId="2" fontId="4" fillId="0" borderId="2" xfId="0" applyNumberFormat="1" applyFont="1" applyBorder="1"/>
    <xf numFmtId="2" fontId="3" fillId="0" borderId="2" xfId="0" applyNumberFormat="1" applyFont="1" applyBorder="1"/>
    <xf numFmtId="180" fontId="4" fillId="0" borderId="2" xfId="0" applyNumberFormat="1" applyFont="1" applyBorder="1" applyAlignment="1">
      <alignment horizontal="left"/>
    </xf>
    <xf numFmtId="14" fontId="4" fillId="0" borderId="2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172" fontId="4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180" fontId="4" fillId="0" borderId="3" xfId="0" applyNumberFormat="1" applyFont="1" applyBorder="1" applyAlignment="1">
      <alignment horizontal="left"/>
    </xf>
    <xf numFmtId="0" fontId="5" fillId="0" borderId="3" xfId="0" applyFont="1" applyBorder="1"/>
    <xf numFmtId="2" fontId="4" fillId="0" borderId="3" xfId="0" applyNumberFormat="1" applyFont="1" applyBorder="1"/>
    <xf numFmtId="0" fontId="4" fillId="0" borderId="3" xfId="0" applyFont="1" applyBorder="1"/>
    <xf numFmtId="2" fontId="3" fillId="0" borderId="3" xfId="0" applyNumberFormat="1" applyFont="1" applyBorder="1"/>
    <xf numFmtId="0" fontId="4" fillId="0" borderId="4" xfId="0" applyFont="1" applyBorder="1"/>
    <xf numFmtId="0" fontId="3" fillId="0" borderId="4" xfId="0" applyFont="1" applyBorder="1"/>
    <xf numFmtId="180" fontId="4" fillId="0" borderId="4" xfId="0" applyNumberFormat="1" applyFont="1" applyBorder="1" applyAlignment="1">
      <alignment horizontal="left"/>
    </xf>
    <xf numFmtId="0" fontId="5" fillId="0" borderId="4" xfId="0" applyFont="1" applyBorder="1"/>
    <xf numFmtId="2" fontId="4" fillId="0" borderId="4" xfId="0" applyNumberFormat="1" applyFont="1" applyBorder="1"/>
    <xf numFmtId="2" fontId="3" fillId="0" borderId="4" xfId="0" applyNumberFormat="1" applyFont="1" applyBorder="1"/>
    <xf numFmtId="14" fontId="4" fillId="0" borderId="4" xfId="0" applyNumberFormat="1" applyFont="1" applyBorder="1"/>
    <xf numFmtId="0" fontId="3" fillId="0" borderId="4" xfId="0" applyFont="1" applyBorder="1" applyAlignment="1">
      <alignment wrapText="1"/>
    </xf>
    <xf numFmtId="14" fontId="4" fillId="0" borderId="3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/>
    <xf numFmtId="0" fontId="3" fillId="0" borderId="5" xfId="0" applyFont="1" applyFill="1" applyBorder="1"/>
    <xf numFmtId="14" fontId="3" fillId="0" borderId="5" xfId="0" applyNumberFormat="1" applyFont="1" applyFill="1" applyBorder="1"/>
    <xf numFmtId="2" fontId="4" fillId="0" borderId="5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/>
    <xf numFmtId="0" fontId="3" fillId="0" borderId="2" xfId="0" applyFont="1" applyFill="1" applyBorder="1"/>
    <xf numFmtId="0" fontId="4" fillId="0" borderId="6" xfId="0" applyFont="1" applyFill="1" applyBorder="1"/>
    <xf numFmtId="0" fontId="3" fillId="0" borderId="6" xfId="0" applyFont="1" applyFill="1" applyBorder="1"/>
    <xf numFmtId="2" fontId="4" fillId="0" borderId="6" xfId="0" applyNumberFormat="1" applyFont="1" applyFill="1" applyBorder="1"/>
    <xf numFmtId="14" fontId="3" fillId="0" borderId="6" xfId="0" applyNumberFormat="1" applyFont="1" applyFill="1" applyBorder="1"/>
    <xf numFmtId="2" fontId="4" fillId="0" borderId="0" xfId="0" applyNumberFormat="1" applyFont="1" applyFill="1" applyBorder="1"/>
    <xf numFmtId="0" fontId="3" fillId="0" borderId="6" xfId="0" applyFont="1" applyFill="1" applyBorder="1" applyAlignment="1">
      <alignment wrapText="1"/>
    </xf>
    <xf numFmtId="0" fontId="4" fillId="0" borderId="2" xfId="0" applyFont="1" applyFill="1" applyBorder="1"/>
    <xf numFmtId="0" fontId="4" fillId="0" borderId="0" xfId="0" applyFont="1" applyFill="1"/>
    <xf numFmtId="0" fontId="3" fillId="0" borderId="4" xfId="0" applyFont="1" applyFill="1" applyBorder="1"/>
    <xf numFmtId="0" fontId="4" fillId="3" borderId="6" xfId="0" applyFont="1" applyFill="1" applyBorder="1"/>
    <xf numFmtId="2" fontId="4" fillId="3" borderId="7" xfId="0" applyNumberFormat="1" applyFont="1" applyFill="1" applyBorder="1"/>
    <xf numFmtId="2" fontId="4" fillId="3" borderId="1" xfId="0" applyNumberFormat="1" applyFont="1" applyFill="1" applyBorder="1"/>
    <xf numFmtId="0" fontId="8" fillId="3" borderId="8" xfId="0" applyFont="1" applyFill="1" applyBorder="1"/>
    <xf numFmtId="2" fontId="3" fillId="3" borderId="1" xfId="0" applyNumberFormat="1" applyFont="1" applyFill="1" applyBorder="1"/>
    <xf numFmtId="2" fontId="8" fillId="3" borderId="8" xfId="0" applyNumberFormat="1" applyFont="1" applyFill="1" applyBorder="1"/>
    <xf numFmtId="1" fontId="3" fillId="3" borderId="7" xfId="0" applyNumberFormat="1" applyFont="1" applyFill="1" applyBorder="1"/>
    <xf numFmtId="0" fontId="4" fillId="0" borderId="4" xfId="0" applyFont="1" applyFill="1" applyBorder="1"/>
    <xf numFmtId="0" fontId="6" fillId="0" borderId="2" xfId="0" applyFont="1" applyFill="1" applyBorder="1"/>
    <xf numFmtId="0" fontId="5" fillId="0" borderId="2" xfId="0" applyFont="1" applyFill="1" applyBorder="1"/>
    <xf numFmtId="0" fontId="6" fillId="0" borderId="3" xfId="0" applyFont="1" applyFill="1" applyBorder="1"/>
    <xf numFmtId="0" fontId="9" fillId="0" borderId="0" xfId="0" applyFont="1"/>
    <xf numFmtId="0" fontId="10" fillId="0" borderId="0" xfId="0" applyFont="1"/>
    <xf numFmtId="0" fontId="19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20" fillId="0" borderId="9" xfId="0" applyFont="1" applyBorder="1"/>
    <xf numFmtId="0" fontId="13" fillId="0" borderId="1" xfId="0" applyFont="1" applyBorder="1"/>
    <xf numFmtId="0" fontId="13" fillId="0" borderId="0" xfId="0" applyFont="1"/>
    <xf numFmtId="2" fontId="13" fillId="0" borderId="1" xfId="0" applyNumberFormat="1" applyFont="1" applyBorder="1"/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1" xfId="0" applyFont="1" applyBorder="1"/>
    <xf numFmtId="0" fontId="14" fillId="0" borderId="1" xfId="0" applyFont="1" applyBorder="1"/>
    <xf numFmtId="0" fontId="2" fillId="0" borderId="1" xfId="0" applyFont="1" applyBorder="1"/>
    <xf numFmtId="0" fontId="5" fillId="0" borderId="2" xfId="0" applyFont="1" applyBorder="1" applyAlignment="1">
      <alignment wrapText="1"/>
    </xf>
    <xf numFmtId="0" fontId="0" fillId="0" borderId="0" xfId="0" applyFont="1"/>
    <xf numFmtId="0" fontId="0" fillId="0" borderId="1" xfId="0" applyFont="1" applyBorder="1"/>
    <xf numFmtId="0" fontId="3" fillId="0" borderId="1" xfId="0" applyFont="1" applyFill="1" applyBorder="1"/>
    <xf numFmtId="2" fontId="3" fillId="0" borderId="12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0" fontId="5" fillId="0" borderId="4" xfId="0" applyFont="1" applyBorder="1" applyAlignment="1">
      <alignment wrapText="1"/>
    </xf>
    <xf numFmtId="0" fontId="0" fillId="0" borderId="15" xfId="0" applyBorder="1"/>
    <xf numFmtId="2" fontId="0" fillId="0" borderId="15" xfId="0" applyNumberFormat="1" applyBorder="1"/>
    <xf numFmtId="0" fontId="3" fillId="0" borderId="14" xfId="0" applyFont="1" applyBorder="1"/>
    <xf numFmtId="0" fontId="0" fillId="0" borderId="11" xfId="0" applyBorder="1"/>
    <xf numFmtId="0" fontId="3" fillId="0" borderId="16" xfId="0" applyFont="1" applyBorder="1"/>
    <xf numFmtId="0" fontId="4" fillId="0" borderId="16" xfId="0" applyFont="1" applyBorder="1"/>
    <xf numFmtId="2" fontId="4" fillId="0" borderId="16" xfId="0" applyNumberFormat="1" applyFont="1" applyBorder="1"/>
    <xf numFmtId="2" fontId="3" fillId="0" borderId="16" xfId="0" applyNumberFormat="1" applyFont="1" applyBorder="1"/>
    <xf numFmtId="0" fontId="3" fillId="0" borderId="4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3" fillId="2" borderId="2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0" xfId="0" applyFont="1"/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Fill="1" applyBorder="1"/>
    <xf numFmtId="0" fontId="18" fillId="0" borderId="1" xfId="0" applyFont="1" applyBorder="1" applyAlignment="1">
      <alignment wrapText="1"/>
    </xf>
    <xf numFmtId="2" fontId="4" fillId="4" borderId="1" xfId="0" applyNumberFormat="1" applyFont="1" applyFill="1" applyBorder="1"/>
    <xf numFmtId="2" fontId="4" fillId="4" borderId="6" xfId="0" applyNumberFormat="1" applyFont="1" applyFill="1" applyBorder="1"/>
    <xf numFmtId="1" fontId="4" fillId="4" borderId="6" xfId="0" applyNumberFormat="1" applyFont="1" applyFill="1" applyBorder="1"/>
    <xf numFmtId="2" fontId="4" fillId="4" borderId="5" xfId="0" applyNumberFormat="1" applyFont="1" applyFill="1" applyBorder="1"/>
    <xf numFmtId="2" fontId="4" fillId="5" borderId="2" xfId="0" applyNumberFormat="1" applyFont="1" applyFill="1" applyBorder="1"/>
    <xf numFmtId="2" fontId="4" fillId="5" borderId="3" xfId="0" applyNumberFormat="1" applyFont="1" applyFill="1" applyBorder="1"/>
    <xf numFmtId="2" fontId="4" fillId="5" borderId="6" xfId="0" applyNumberFormat="1" applyFont="1" applyFill="1" applyBorder="1"/>
    <xf numFmtId="2" fontId="4" fillId="5" borderId="4" xfId="0" applyNumberFormat="1" applyFont="1" applyFill="1" applyBorder="1"/>
    <xf numFmtId="2" fontId="4" fillId="5" borderId="5" xfId="0" applyNumberFormat="1" applyFont="1" applyFill="1" applyBorder="1"/>
    <xf numFmtId="0" fontId="4" fillId="3" borderId="7" xfId="0" applyFont="1" applyFill="1" applyBorder="1"/>
    <xf numFmtId="0" fontId="3" fillId="3" borderId="7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/>
    <xf numFmtId="2" fontId="4" fillId="3" borderId="8" xfId="0" applyNumberFormat="1" applyFont="1" applyFill="1" applyBorder="1"/>
    <xf numFmtId="0" fontId="4" fillId="6" borderId="1" xfId="0" applyFont="1" applyFill="1" applyBorder="1"/>
    <xf numFmtId="0" fontId="3" fillId="6" borderId="1" xfId="0" applyFont="1" applyFill="1" applyBorder="1"/>
    <xf numFmtId="2" fontId="3" fillId="6" borderId="1" xfId="0" applyNumberFormat="1" applyFont="1" applyFill="1" applyBorder="1"/>
    <xf numFmtId="2" fontId="4" fillId="6" borderId="1" xfId="0" applyNumberFormat="1" applyFont="1" applyFill="1" applyBorder="1"/>
    <xf numFmtId="0" fontId="4" fillId="6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4" xfId="0" applyFont="1" applyFill="1" applyBorder="1"/>
    <xf numFmtId="0" fontId="4" fillId="4" borderId="4" xfId="0" applyFont="1" applyFill="1" applyBorder="1"/>
    <xf numFmtId="0" fontId="4" fillId="4" borderId="2" xfId="0" applyFont="1" applyFill="1" applyBorder="1"/>
    <xf numFmtId="0" fontId="3" fillId="4" borderId="3" xfId="0" applyFont="1" applyFill="1" applyBorder="1"/>
    <xf numFmtId="2" fontId="3" fillId="5" borderId="2" xfId="0" applyNumberFormat="1" applyFont="1" applyFill="1" applyBorder="1"/>
    <xf numFmtId="2" fontId="3" fillId="5" borderId="3" xfId="0" applyNumberFormat="1" applyFont="1" applyFill="1" applyBorder="1"/>
    <xf numFmtId="0" fontId="4" fillId="6" borderId="6" xfId="0" applyFont="1" applyFill="1" applyBorder="1" applyAlignment="1"/>
    <xf numFmtId="0" fontId="4" fillId="6" borderId="6" xfId="0" applyFont="1" applyFill="1" applyBorder="1"/>
    <xf numFmtId="2" fontId="3" fillId="6" borderId="6" xfId="0" applyNumberFormat="1" applyFont="1" applyFill="1" applyBorder="1"/>
    <xf numFmtId="0" fontId="3" fillId="6" borderId="6" xfId="0" applyFont="1" applyFill="1" applyBorder="1"/>
    <xf numFmtId="2" fontId="4" fillId="6" borderId="17" xfId="0" applyNumberFormat="1" applyFont="1" applyFill="1" applyBorder="1"/>
    <xf numFmtId="2" fontId="4" fillId="6" borderId="6" xfId="0" applyNumberFormat="1" applyFont="1" applyFill="1" applyBorder="1"/>
    <xf numFmtId="0" fontId="4" fillId="6" borderId="17" xfId="0" applyFont="1" applyFill="1" applyBorder="1"/>
    <xf numFmtId="0" fontId="3" fillId="6" borderId="4" xfId="0" applyFont="1" applyFill="1" applyBorder="1"/>
    <xf numFmtId="0" fontId="0" fillId="6" borderId="18" xfId="0" applyFill="1" applyBorder="1"/>
    <xf numFmtId="0" fontId="0" fillId="6" borderId="19" xfId="0" applyFill="1" applyBorder="1"/>
    <xf numFmtId="0" fontId="4" fillId="3" borderId="7" xfId="0" applyFont="1" applyFill="1" applyBorder="1" applyAlignment="1"/>
    <xf numFmtId="0" fontId="3" fillId="3" borderId="1" xfId="0" applyFont="1" applyFill="1" applyBorder="1"/>
    <xf numFmtId="2" fontId="4" fillId="5" borderId="1" xfId="0" applyNumberFormat="1" applyFont="1" applyFill="1" applyBorder="1"/>
    <xf numFmtId="2" fontId="4" fillId="5" borderId="16" xfId="0" applyNumberFormat="1" applyFont="1" applyFill="1" applyBorder="1"/>
    <xf numFmtId="0" fontId="4" fillId="6" borderId="3" xfId="0" applyFont="1" applyFill="1" applyBorder="1"/>
    <xf numFmtId="0" fontId="3" fillId="6" borderId="3" xfId="0" applyFont="1" applyFill="1" applyBorder="1"/>
    <xf numFmtId="2" fontId="4" fillId="6" borderId="3" xfId="0" applyNumberFormat="1" applyFont="1" applyFill="1" applyBorder="1"/>
    <xf numFmtId="2" fontId="3" fillId="6" borderId="3" xfId="0" applyNumberFormat="1" applyFont="1" applyFill="1" applyBorder="1"/>
    <xf numFmtId="0" fontId="0" fillId="6" borderId="1" xfId="0" applyFill="1" applyBorder="1"/>
    <xf numFmtId="2" fontId="0" fillId="6" borderId="1" xfId="0" applyNumberFormat="1" applyFill="1" applyBorder="1"/>
    <xf numFmtId="0" fontId="4" fillId="6" borderId="20" xfId="0" applyFont="1" applyFill="1" applyBorder="1" applyAlignment="1"/>
    <xf numFmtId="2" fontId="4" fillId="6" borderId="21" xfId="0" applyNumberFormat="1" applyFont="1" applyFill="1" applyBorder="1"/>
    <xf numFmtId="2" fontId="4" fillId="6" borderId="5" xfId="0" applyNumberFormat="1" applyFont="1" applyFill="1" applyBorder="1"/>
    <xf numFmtId="0" fontId="4" fillId="6" borderId="5" xfId="0" applyFont="1" applyFill="1" applyBorder="1" applyAlignment="1"/>
    <xf numFmtId="0" fontId="3" fillId="6" borderId="5" xfId="0" applyFont="1" applyFill="1" applyBorder="1"/>
    <xf numFmtId="0" fontId="4" fillId="6" borderId="5" xfId="0" applyFont="1" applyFill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6" borderId="1" xfId="0" applyFont="1" applyFill="1" applyBorder="1"/>
    <xf numFmtId="2" fontId="13" fillId="6" borderId="1" xfId="0" applyNumberFormat="1" applyFont="1" applyFill="1" applyBorder="1"/>
    <xf numFmtId="0" fontId="12" fillId="6" borderId="1" xfId="0" applyFont="1" applyFill="1" applyBorder="1"/>
    <xf numFmtId="0" fontId="12" fillId="6" borderId="1" xfId="0" applyFont="1" applyFill="1" applyBorder="1" applyAlignment="1">
      <alignment wrapText="1"/>
    </xf>
    <xf numFmtId="0" fontId="13" fillId="3" borderId="1" xfId="0" applyFont="1" applyFill="1" applyBorder="1"/>
    <xf numFmtId="2" fontId="13" fillId="3" borderId="1" xfId="0" applyNumberFormat="1" applyFont="1" applyFill="1" applyBorder="1"/>
    <xf numFmtId="2" fontId="13" fillId="4" borderId="1" xfId="0" applyNumberFormat="1" applyFont="1" applyFill="1" applyBorder="1"/>
    <xf numFmtId="2" fontId="0" fillId="5" borderId="1" xfId="0" applyNumberFormat="1" applyFill="1" applyBorder="1"/>
    <xf numFmtId="0" fontId="13" fillId="5" borderId="1" xfId="0" applyFont="1" applyFill="1" applyBorder="1"/>
    <xf numFmtId="0" fontId="0" fillId="5" borderId="1" xfId="0" applyFill="1" applyBorder="1"/>
    <xf numFmtId="2" fontId="13" fillId="5" borderId="1" xfId="0" applyNumberFormat="1" applyFont="1" applyFill="1" applyBorder="1"/>
    <xf numFmtId="0" fontId="4" fillId="0" borderId="17" xfId="0" applyFont="1" applyFill="1" applyBorder="1" applyAlignment="1"/>
    <xf numFmtId="0" fontId="4" fillId="0" borderId="22" xfId="0" applyFont="1" applyFill="1" applyBorder="1" applyAlignment="1"/>
    <xf numFmtId="0" fontId="0" fillId="0" borderId="23" xfId="0" applyFill="1" applyBorder="1" applyAlignment="1"/>
    <xf numFmtId="0" fontId="0" fillId="0" borderId="22" xfId="0" applyFill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1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3" borderId="8" xfId="0" applyFont="1" applyFill="1" applyBorder="1" applyAlignment="1"/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/>
    <xf numFmtId="0" fontId="1" fillId="0" borderId="24" xfId="0" applyFont="1" applyBorder="1" applyAlignment="1">
      <alignment horizontal="center"/>
    </xf>
    <xf numFmtId="0" fontId="0" fillId="0" borderId="24" xfId="0" applyBorder="1" applyAlignment="1"/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17" fillId="0" borderId="2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0" borderId="26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zoomScale="90" zoomScaleNormal="90" workbookViewId="0">
      <pane xSplit="1" ySplit="5" topLeftCell="B41" activePane="bottomRight" state="frozen"/>
      <selection pane="topRight" activeCell="B1" sqref="B1"/>
      <selection pane="bottomLeft" activeCell="A6" sqref="A6"/>
      <selection pane="bottomRight" activeCell="A2" sqref="A2:Q2"/>
    </sheetView>
  </sheetViews>
  <sheetFormatPr defaultColWidth="9.28515625" defaultRowHeight="12.75" x14ac:dyDescent="0.2"/>
  <cols>
    <col min="1" max="1" width="10.28515625" style="3" customWidth="1"/>
    <col min="2" max="2" width="18" style="3" customWidth="1"/>
    <col min="3" max="3" width="9.7109375" style="3" customWidth="1"/>
    <col min="4" max="4" width="18.7109375" style="3" customWidth="1"/>
    <col min="5" max="5" width="6.5703125" style="3" customWidth="1"/>
    <col min="6" max="6" width="4.7109375" style="3" customWidth="1"/>
    <col min="7" max="7" width="6.28515625" style="3" customWidth="1"/>
    <col min="8" max="8" width="6" style="3" customWidth="1"/>
    <col min="9" max="9" width="5" style="3" customWidth="1"/>
    <col min="10" max="10" width="5.7109375" style="3" customWidth="1"/>
    <col min="11" max="11" width="5.28515625" style="3" customWidth="1"/>
    <col min="12" max="12" width="5.7109375" style="3" customWidth="1"/>
    <col min="13" max="13" width="9.7109375" style="3" customWidth="1"/>
    <col min="14" max="14" width="8.7109375" style="3" customWidth="1"/>
    <col min="15" max="15" width="4.28515625" style="3" customWidth="1"/>
    <col min="16" max="16" width="9.7109375" style="3" customWidth="1"/>
    <col min="17" max="17" width="12.28515625" style="3" customWidth="1"/>
    <col min="18" max="18" width="11.7109375" style="3" customWidth="1"/>
    <col min="19" max="19" width="13.28515625" style="3" customWidth="1"/>
    <col min="20" max="20" width="5.28515625" style="3" customWidth="1"/>
    <col min="21" max="21" width="24.28515625" style="3" customWidth="1"/>
    <col min="22" max="23" width="6.7109375" style="3" customWidth="1"/>
    <col min="24" max="24" width="9.28515625" style="3"/>
    <col min="25" max="25" width="10.28515625" style="3" customWidth="1"/>
    <col min="26" max="26" width="9.28515625" style="3"/>
    <col min="27" max="27" width="10.28515625" style="3" customWidth="1"/>
    <col min="28" max="32" width="9.28515625" style="3"/>
    <col min="33" max="33" width="5.28515625" style="3" customWidth="1"/>
    <col min="34" max="34" width="24.28515625" style="3" customWidth="1"/>
    <col min="35" max="36" width="6.7109375" style="3" customWidth="1"/>
    <col min="37" max="37" width="9.28515625" style="3"/>
    <col min="38" max="38" width="10.28515625" style="3" customWidth="1"/>
    <col min="39" max="39" width="9.28515625" style="3"/>
    <col min="40" max="40" width="10.28515625" style="3" customWidth="1"/>
    <col min="41" max="16384" width="9.28515625" style="3"/>
  </cols>
  <sheetData>
    <row r="1" spans="1:4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93"/>
      <c r="L1" s="193"/>
      <c r="Q1" s="2" t="s">
        <v>43</v>
      </c>
      <c r="R1" s="2"/>
    </row>
    <row r="2" spans="1:44" x14ac:dyDescent="0.2">
      <c r="A2" s="194" t="s">
        <v>218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196"/>
      <c r="O2" s="196"/>
      <c r="P2" s="196"/>
      <c r="Q2" s="196"/>
    </row>
    <row r="3" spans="1:44" x14ac:dyDescent="0.2">
      <c r="A3" s="197" t="s">
        <v>44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6"/>
      <c r="N3" s="196"/>
      <c r="O3" s="196"/>
      <c r="P3" s="196"/>
      <c r="Q3" s="196"/>
      <c r="R3" s="4"/>
      <c r="T3" s="5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G3" s="5"/>
      <c r="AH3" s="6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12.75" customHeight="1" x14ac:dyDescent="0.2">
      <c r="A4" s="199" t="s">
        <v>45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1"/>
      <c r="R4" s="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90" customHeight="1" x14ac:dyDescent="0.2">
      <c r="A5" s="27" t="s">
        <v>1</v>
      </c>
      <c r="B5" s="28" t="s">
        <v>2</v>
      </c>
      <c r="C5" s="27" t="s">
        <v>3</v>
      </c>
      <c r="D5" s="27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28" t="s">
        <v>10</v>
      </c>
      <c r="J5" s="28" t="s">
        <v>11</v>
      </c>
      <c r="K5" s="28" t="s">
        <v>12</v>
      </c>
      <c r="L5" s="28" t="s">
        <v>46</v>
      </c>
      <c r="M5" s="28" t="s">
        <v>26</v>
      </c>
      <c r="N5" s="28" t="s">
        <v>47</v>
      </c>
      <c r="O5" s="28" t="s">
        <v>25</v>
      </c>
      <c r="P5" s="28" t="s">
        <v>40</v>
      </c>
      <c r="Q5" s="28" t="s">
        <v>9</v>
      </c>
      <c r="R5" s="6"/>
      <c r="T5" s="5"/>
      <c r="U5" s="8"/>
      <c r="V5" s="7"/>
      <c r="W5" s="8"/>
      <c r="X5" s="5"/>
      <c r="Y5" s="5"/>
      <c r="Z5" s="5"/>
      <c r="AA5" s="5"/>
      <c r="AB5" s="6"/>
      <c r="AC5" s="6"/>
      <c r="AD5" s="6"/>
      <c r="AE5" s="5"/>
      <c r="AG5" s="5"/>
      <c r="AH5" s="8"/>
      <c r="AI5" s="7"/>
      <c r="AJ5" s="8"/>
      <c r="AK5" s="5"/>
      <c r="AL5" s="5"/>
      <c r="AM5" s="6"/>
      <c r="AN5" s="6"/>
      <c r="AO5" s="6"/>
      <c r="AP5" s="6"/>
      <c r="AQ5" s="6"/>
      <c r="AR5" s="5"/>
    </row>
    <row r="6" spans="1:44" x14ac:dyDescent="0.2">
      <c r="A6" s="20"/>
      <c r="B6" s="29" t="s">
        <v>13</v>
      </c>
      <c r="C6" s="30"/>
      <c r="D6" s="21" t="s">
        <v>70</v>
      </c>
      <c r="E6" s="21"/>
      <c r="F6" s="22"/>
      <c r="G6" s="22"/>
      <c r="H6" s="21">
        <v>5994</v>
      </c>
      <c r="I6" s="21">
        <v>0.1</v>
      </c>
      <c r="J6" s="21">
        <v>0.1</v>
      </c>
      <c r="K6" s="21">
        <v>0.05</v>
      </c>
      <c r="L6" s="21"/>
      <c r="M6" s="23">
        <f>H6*(1+I6+J6+K6+L6)</f>
        <v>7492.5000000000009</v>
      </c>
      <c r="N6" s="121">
        <f>ROUND(M6,2)</f>
        <v>7492.5</v>
      </c>
      <c r="O6" s="20">
        <v>1</v>
      </c>
      <c r="P6" s="125">
        <f t="shared" ref="P6:P13" si="0">N6*O6</f>
        <v>7492.5</v>
      </c>
      <c r="Q6" s="24">
        <f>P6*G6</f>
        <v>0</v>
      </c>
      <c r="R6" s="9"/>
      <c r="T6" s="5"/>
      <c r="U6" s="5"/>
      <c r="V6" s="6"/>
      <c r="W6" s="5"/>
      <c r="X6" s="5"/>
      <c r="Y6" s="5"/>
      <c r="Z6" s="5"/>
      <c r="AA6" s="5"/>
      <c r="AB6" s="5"/>
      <c r="AC6" s="5"/>
      <c r="AD6" s="6"/>
      <c r="AE6" s="5"/>
      <c r="AG6" s="5"/>
      <c r="AH6" s="5"/>
      <c r="AI6" s="6"/>
      <c r="AJ6" s="5"/>
      <c r="AK6" s="5"/>
      <c r="AL6" s="5"/>
      <c r="AM6" s="5"/>
      <c r="AN6" s="5"/>
      <c r="AO6" s="5"/>
      <c r="AP6" s="5"/>
      <c r="AQ6" s="6"/>
      <c r="AR6" s="5"/>
    </row>
    <row r="7" spans="1:44" x14ac:dyDescent="0.2">
      <c r="A7" s="20"/>
      <c r="B7" s="21" t="s">
        <v>30</v>
      </c>
      <c r="C7" s="30"/>
      <c r="D7" s="21" t="s">
        <v>70</v>
      </c>
      <c r="E7" s="21"/>
      <c r="F7" s="22"/>
      <c r="G7" s="22"/>
      <c r="H7" s="21">
        <v>5994</v>
      </c>
      <c r="I7" s="21"/>
      <c r="J7" s="21">
        <v>0.1</v>
      </c>
      <c r="K7" s="21">
        <v>0.05</v>
      </c>
      <c r="L7" s="21"/>
      <c r="M7" s="23">
        <f>H7*(1+I7+J7+K7+L7)</f>
        <v>6893.1</v>
      </c>
      <c r="N7" s="121">
        <f>ROUND(M7,2)</f>
        <v>6893.1</v>
      </c>
      <c r="O7" s="20">
        <v>1</v>
      </c>
      <c r="P7" s="125">
        <f t="shared" si="0"/>
        <v>6893.1</v>
      </c>
      <c r="Q7" s="24">
        <f>P7*G7</f>
        <v>0</v>
      </c>
      <c r="R7" s="9"/>
      <c r="T7" s="5"/>
      <c r="U7" s="5"/>
      <c r="V7" s="6"/>
      <c r="W7" s="5"/>
      <c r="X7" s="5"/>
      <c r="Y7" s="5"/>
      <c r="Z7" s="5"/>
      <c r="AA7" s="5"/>
      <c r="AB7" s="5"/>
      <c r="AC7" s="5"/>
      <c r="AD7" s="6"/>
      <c r="AE7" s="5"/>
      <c r="AG7" s="5"/>
      <c r="AH7" s="5"/>
      <c r="AI7" s="6"/>
      <c r="AJ7" s="5"/>
      <c r="AK7" s="5"/>
      <c r="AL7" s="5"/>
      <c r="AM7" s="5"/>
      <c r="AN7" s="5"/>
      <c r="AO7" s="5"/>
      <c r="AP7" s="5"/>
      <c r="AQ7" s="6"/>
      <c r="AR7" s="5"/>
    </row>
    <row r="8" spans="1:44" ht="13.5" thickBot="1" x14ac:dyDescent="0.25">
      <c r="A8" s="32" t="s">
        <v>33</v>
      </c>
      <c r="B8" s="33" t="s">
        <v>13</v>
      </c>
      <c r="C8" s="34"/>
      <c r="D8" s="21" t="s">
        <v>70</v>
      </c>
      <c r="E8" s="32">
        <v>0</v>
      </c>
      <c r="F8" s="35"/>
      <c r="G8" s="35"/>
      <c r="H8" s="32">
        <v>5994</v>
      </c>
      <c r="I8" s="32">
        <v>0.1</v>
      </c>
      <c r="J8" s="32">
        <v>0.1</v>
      </c>
      <c r="K8" s="32">
        <v>0.05</v>
      </c>
      <c r="L8" s="32">
        <v>0.4</v>
      </c>
      <c r="M8" s="36">
        <f>H8*(1+I8+J8+K8+L8)</f>
        <v>9890.1000000000022</v>
      </c>
      <c r="N8" s="121">
        <f>ROUND(M8,2)</f>
        <v>9890.1</v>
      </c>
      <c r="O8" s="37">
        <v>1</v>
      </c>
      <c r="P8" s="126">
        <f t="shared" si="0"/>
        <v>9890.1</v>
      </c>
      <c r="Q8" s="38">
        <f>P8*G8</f>
        <v>0</v>
      </c>
      <c r="R8" s="9"/>
      <c r="T8" s="5"/>
      <c r="U8" s="5"/>
      <c r="V8" s="6"/>
      <c r="W8" s="5"/>
      <c r="X8" s="5"/>
      <c r="Y8" s="5"/>
      <c r="Z8" s="5"/>
      <c r="AA8" s="5"/>
      <c r="AB8" s="5"/>
      <c r="AC8" s="5"/>
      <c r="AD8" s="6"/>
      <c r="AE8" s="5"/>
      <c r="AG8" s="5"/>
      <c r="AH8" s="5"/>
      <c r="AI8" s="6"/>
      <c r="AJ8" s="5"/>
      <c r="AK8" s="5"/>
      <c r="AL8" s="5"/>
      <c r="AM8" s="5"/>
      <c r="AN8" s="5"/>
      <c r="AO8" s="5"/>
      <c r="AP8" s="5"/>
      <c r="AQ8" s="6"/>
      <c r="AR8" s="5"/>
    </row>
    <row r="9" spans="1:44" s="59" customFormat="1" ht="13.5" thickBot="1" x14ac:dyDescent="0.25">
      <c r="A9" s="189" t="s">
        <v>71</v>
      </c>
      <c r="B9" s="190"/>
      <c r="C9" s="191"/>
      <c r="D9" s="61"/>
      <c r="E9" s="61"/>
      <c r="F9" s="62"/>
      <c r="G9" s="63">
        <f>SUM(G6:G8)</f>
        <v>0</v>
      </c>
      <c r="H9" s="62"/>
      <c r="I9" s="62"/>
      <c r="J9" s="62"/>
      <c r="K9" s="62"/>
      <c r="L9" s="62"/>
      <c r="M9" s="63"/>
      <c r="N9" s="122"/>
      <c r="O9" s="62"/>
      <c r="P9" s="127">
        <f t="shared" si="0"/>
        <v>0</v>
      </c>
      <c r="Q9" s="63">
        <f>SUM(Q6:Q8)</f>
        <v>0</v>
      </c>
      <c r="R9" s="58"/>
      <c r="T9" s="8"/>
      <c r="U9" s="8"/>
      <c r="V9" s="7"/>
      <c r="W9" s="8"/>
      <c r="X9" s="8"/>
      <c r="Y9" s="8"/>
      <c r="Z9" s="8"/>
      <c r="AA9" s="8"/>
      <c r="AB9" s="8"/>
      <c r="AC9" s="8"/>
      <c r="AD9" s="7"/>
      <c r="AE9" s="58"/>
      <c r="AG9" s="8"/>
      <c r="AH9" s="8"/>
      <c r="AI9" s="7"/>
      <c r="AJ9" s="8"/>
      <c r="AK9" s="8"/>
      <c r="AL9" s="8"/>
      <c r="AM9" s="8"/>
      <c r="AN9" s="8"/>
      <c r="AO9" s="8"/>
      <c r="AP9" s="8"/>
      <c r="AQ9" s="7"/>
      <c r="AR9" s="58"/>
    </row>
    <row r="10" spans="1:44" x14ac:dyDescent="0.2">
      <c r="A10" s="20"/>
      <c r="B10" s="29" t="s">
        <v>13</v>
      </c>
      <c r="C10" s="30"/>
      <c r="D10" s="21" t="s">
        <v>34</v>
      </c>
      <c r="E10" s="21"/>
      <c r="F10" s="22"/>
      <c r="G10" s="22"/>
      <c r="H10" s="21">
        <v>5994</v>
      </c>
      <c r="I10" s="21">
        <v>0.1</v>
      </c>
      <c r="J10" s="21">
        <v>0.1</v>
      </c>
      <c r="K10" s="21">
        <v>0.05</v>
      </c>
      <c r="L10" s="21"/>
      <c r="M10" s="23">
        <f>H10*(1+I10+J10+K10+L10)</f>
        <v>7492.5000000000009</v>
      </c>
      <c r="N10" s="121">
        <f>ROUND(M10,2)</f>
        <v>7492.5</v>
      </c>
      <c r="O10" s="20">
        <v>1</v>
      </c>
      <c r="P10" s="125">
        <f t="shared" si="0"/>
        <v>7492.5</v>
      </c>
      <c r="Q10" s="24">
        <f>P10*G10</f>
        <v>0</v>
      </c>
      <c r="R10" s="9"/>
      <c r="T10" s="5"/>
      <c r="U10" s="5"/>
      <c r="V10" s="6"/>
      <c r="W10" s="5"/>
      <c r="X10" s="5"/>
      <c r="Y10" s="5"/>
      <c r="Z10" s="5"/>
      <c r="AA10" s="5"/>
      <c r="AB10" s="5"/>
      <c r="AC10" s="5"/>
      <c r="AD10" s="6"/>
      <c r="AE10" s="5"/>
      <c r="AG10" s="5"/>
      <c r="AH10" s="5"/>
      <c r="AI10" s="6"/>
      <c r="AJ10" s="5"/>
      <c r="AK10" s="5"/>
      <c r="AL10" s="5"/>
      <c r="AM10" s="5"/>
      <c r="AN10" s="5"/>
      <c r="AO10" s="5"/>
      <c r="AP10" s="5"/>
      <c r="AQ10" s="6"/>
      <c r="AR10" s="5"/>
    </row>
    <row r="11" spans="1:44" x14ac:dyDescent="0.2">
      <c r="A11" s="20"/>
      <c r="B11" s="21" t="s">
        <v>30</v>
      </c>
      <c r="C11" s="30"/>
      <c r="D11" s="21" t="s">
        <v>34</v>
      </c>
      <c r="E11" s="21"/>
      <c r="F11" s="22"/>
      <c r="G11" s="22"/>
      <c r="H11" s="21">
        <v>5994</v>
      </c>
      <c r="I11" s="21"/>
      <c r="J11" s="21">
        <v>0.1</v>
      </c>
      <c r="K11" s="21">
        <v>0.05</v>
      </c>
      <c r="L11" s="21"/>
      <c r="M11" s="23">
        <f>H11*(1+I11+J11+K11+L11)</f>
        <v>6893.1</v>
      </c>
      <c r="N11" s="121">
        <f>ROUND(M11,2)</f>
        <v>6893.1</v>
      </c>
      <c r="O11" s="20">
        <v>1</v>
      </c>
      <c r="P11" s="125">
        <f t="shared" si="0"/>
        <v>6893.1</v>
      </c>
      <c r="Q11" s="24">
        <f>P11*G11</f>
        <v>0</v>
      </c>
      <c r="R11" s="9"/>
      <c r="T11" s="5"/>
      <c r="U11" s="5"/>
      <c r="V11" s="6"/>
      <c r="W11" s="5"/>
      <c r="X11" s="5"/>
      <c r="Y11" s="5"/>
      <c r="Z11" s="5"/>
      <c r="AA11" s="5"/>
      <c r="AB11" s="5"/>
      <c r="AC11" s="5"/>
      <c r="AD11" s="6"/>
      <c r="AE11" s="5"/>
      <c r="AG11" s="5"/>
      <c r="AH11" s="5"/>
      <c r="AI11" s="6"/>
      <c r="AJ11" s="5"/>
      <c r="AK11" s="5"/>
      <c r="AL11" s="5"/>
      <c r="AM11" s="5"/>
      <c r="AN11" s="5"/>
      <c r="AO11" s="5"/>
      <c r="AP11" s="5"/>
      <c r="AQ11" s="6"/>
      <c r="AR11" s="5"/>
    </row>
    <row r="12" spans="1:44" ht="13.5" thickBot="1" x14ac:dyDescent="0.25">
      <c r="A12" s="32" t="s">
        <v>33</v>
      </c>
      <c r="B12" s="33" t="s">
        <v>13</v>
      </c>
      <c r="C12" s="34"/>
      <c r="D12" s="32" t="s">
        <v>34</v>
      </c>
      <c r="E12" s="32">
        <v>0</v>
      </c>
      <c r="F12" s="35"/>
      <c r="G12" s="35"/>
      <c r="H12" s="32">
        <v>5994</v>
      </c>
      <c r="I12" s="32">
        <v>0.1</v>
      </c>
      <c r="J12" s="32">
        <v>0.1</v>
      </c>
      <c r="K12" s="32">
        <v>0.05</v>
      </c>
      <c r="L12" s="32">
        <v>0.4</v>
      </c>
      <c r="M12" s="36">
        <f>H12*(1+I12+J12+K12+L12)</f>
        <v>9890.1000000000022</v>
      </c>
      <c r="N12" s="121">
        <f>ROUND(M12,2)</f>
        <v>9890.1</v>
      </c>
      <c r="O12" s="37">
        <v>1</v>
      </c>
      <c r="P12" s="126">
        <f t="shared" si="0"/>
        <v>9890.1</v>
      </c>
      <c r="Q12" s="38">
        <f>P12*G12</f>
        <v>0</v>
      </c>
      <c r="R12" s="9"/>
      <c r="T12" s="5"/>
      <c r="U12" s="5"/>
      <c r="V12" s="6"/>
      <c r="W12" s="5"/>
      <c r="X12" s="5"/>
      <c r="Y12" s="5"/>
      <c r="Z12" s="5"/>
      <c r="AA12" s="5"/>
      <c r="AB12" s="5"/>
      <c r="AC12" s="5"/>
      <c r="AD12" s="6"/>
      <c r="AE12" s="5"/>
      <c r="AG12" s="5"/>
      <c r="AH12" s="5"/>
      <c r="AI12" s="6"/>
      <c r="AJ12" s="5"/>
      <c r="AK12" s="5"/>
      <c r="AL12" s="5"/>
      <c r="AM12" s="5"/>
      <c r="AN12" s="5"/>
      <c r="AO12" s="5"/>
      <c r="AP12" s="5"/>
      <c r="AQ12" s="6"/>
      <c r="AR12" s="5"/>
    </row>
    <row r="13" spans="1:44" s="59" customFormat="1" ht="13.5" thickBot="1" x14ac:dyDescent="0.25">
      <c r="A13" s="189" t="s">
        <v>54</v>
      </c>
      <c r="B13" s="190"/>
      <c r="C13" s="191"/>
      <c r="D13" s="61"/>
      <c r="E13" s="61"/>
      <c r="F13" s="62"/>
      <c r="G13" s="63">
        <f>SUM(G10:G12)</f>
        <v>0</v>
      </c>
      <c r="H13" s="62"/>
      <c r="I13" s="62"/>
      <c r="J13" s="62"/>
      <c r="K13" s="62"/>
      <c r="L13" s="62"/>
      <c r="M13" s="63"/>
      <c r="N13" s="122"/>
      <c r="O13" s="62"/>
      <c r="P13" s="127">
        <f t="shared" si="0"/>
        <v>0</v>
      </c>
      <c r="Q13" s="63">
        <f>SUM(Q10:Q12)</f>
        <v>0</v>
      </c>
      <c r="R13" s="58"/>
      <c r="T13" s="8"/>
      <c r="U13" s="8"/>
      <c r="V13" s="7"/>
      <c r="W13" s="8"/>
      <c r="X13" s="8"/>
      <c r="Y13" s="8"/>
      <c r="Z13" s="8"/>
      <c r="AA13" s="8"/>
      <c r="AB13" s="8"/>
      <c r="AC13" s="8"/>
      <c r="AD13" s="7"/>
      <c r="AE13" s="58"/>
      <c r="AG13" s="8"/>
      <c r="AH13" s="8"/>
      <c r="AI13" s="7"/>
      <c r="AJ13" s="8"/>
      <c r="AK13" s="8"/>
      <c r="AL13" s="8"/>
      <c r="AM13" s="8"/>
      <c r="AN13" s="8"/>
      <c r="AO13" s="8"/>
      <c r="AP13" s="8"/>
      <c r="AQ13" s="7"/>
      <c r="AR13" s="58"/>
    </row>
    <row r="14" spans="1:44" x14ac:dyDescent="0.2">
      <c r="A14" s="39"/>
      <c r="B14" s="40"/>
      <c r="C14" s="45"/>
      <c r="D14" s="32" t="s">
        <v>195</v>
      </c>
      <c r="E14" s="32" t="s">
        <v>17</v>
      </c>
      <c r="F14" s="35"/>
      <c r="G14" s="32"/>
      <c r="H14" s="32">
        <v>5994</v>
      </c>
      <c r="I14" s="32">
        <v>0.1</v>
      </c>
      <c r="J14" s="32">
        <v>0.2</v>
      </c>
      <c r="K14" s="32">
        <v>0.25</v>
      </c>
      <c r="L14" s="32">
        <v>0.4</v>
      </c>
      <c r="M14" s="36">
        <f>H14*(1+I14+J14+K14+L14)</f>
        <v>11688.300000000001</v>
      </c>
      <c r="N14" s="121">
        <f>ROUND(M14,2)</f>
        <v>11688.3</v>
      </c>
      <c r="O14" s="37">
        <v>1</v>
      </c>
      <c r="P14" s="126">
        <f>N14*O14</f>
        <v>11688.3</v>
      </c>
      <c r="Q14" s="38">
        <f>P14*G14</f>
        <v>0</v>
      </c>
      <c r="R14" s="9"/>
      <c r="T14" s="5"/>
      <c r="U14" s="5"/>
      <c r="V14" s="6"/>
      <c r="W14" s="5"/>
      <c r="X14" s="5"/>
      <c r="Y14" s="5"/>
      <c r="Z14" s="5"/>
      <c r="AA14" s="5"/>
      <c r="AB14" s="5"/>
      <c r="AC14" s="5"/>
      <c r="AD14" s="6"/>
      <c r="AE14" s="9"/>
      <c r="AG14" s="5"/>
      <c r="AH14" s="5"/>
      <c r="AI14" s="6"/>
      <c r="AJ14" s="5"/>
      <c r="AK14" s="5"/>
      <c r="AL14" s="5"/>
      <c r="AM14" s="5"/>
      <c r="AN14" s="5"/>
      <c r="AO14" s="5"/>
      <c r="AP14" s="5"/>
      <c r="AQ14" s="6"/>
      <c r="AR14" s="9"/>
    </row>
    <row r="15" spans="1:44" ht="13.5" thickBot="1" x14ac:dyDescent="0.25">
      <c r="A15" s="37" t="s">
        <v>33</v>
      </c>
      <c r="B15" s="32" t="s">
        <v>13</v>
      </c>
      <c r="C15" s="47" t="s">
        <v>42</v>
      </c>
      <c r="D15" s="32" t="s">
        <v>195</v>
      </c>
      <c r="E15" s="32" t="s">
        <v>17</v>
      </c>
      <c r="F15" s="35"/>
      <c r="G15" s="32"/>
      <c r="H15" s="32">
        <v>5994</v>
      </c>
      <c r="I15" s="32">
        <v>0.1</v>
      </c>
      <c r="J15" s="32">
        <v>0.2</v>
      </c>
      <c r="K15" s="32">
        <v>0.25</v>
      </c>
      <c r="L15" s="32">
        <v>0.4</v>
      </c>
      <c r="M15" s="36">
        <f>H15*(1+I15+J15+K15+L15)</f>
        <v>11688.300000000001</v>
      </c>
      <c r="N15" s="121">
        <f>ROUND(M15,2)</f>
        <v>11688.3</v>
      </c>
      <c r="O15" s="37">
        <v>1</v>
      </c>
      <c r="P15" s="126">
        <f>N15*O15</f>
        <v>11688.3</v>
      </c>
      <c r="Q15" s="38">
        <f>P15*G15</f>
        <v>0</v>
      </c>
      <c r="R15" s="9"/>
      <c r="T15" s="5"/>
      <c r="U15" s="5"/>
      <c r="V15" s="6"/>
      <c r="W15" s="5"/>
      <c r="X15" s="5"/>
      <c r="Y15" s="5"/>
      <c r="Z15" s="5"/>
      <c r="AA15" s="5"/>
      <c r="AB15" s="5"/>
      <c r="AC15" s="5"/>
      <c r="AD15" s="6"/>
      <c r="AE15" s="9"/>
      <c r="AG15" s="5"/>
      <c r="AH15" s="5"/>
      <c r="AI15" s="6"/>
      <c r="AJ15" s="5"/>
      <c r="AK15" s="5"/>
      <c r="AL15" s="5"/>
      <c r="AM15" s="5"/>
      <c r="AN15" s="5"/>
      <c r="AO15" s="5"/>
      <c r="AP15" s="5"/>
      <c r="AQ15" s="6"/>
      <c r="AR15" s="9"/>
    </row>
    <row r="16" spans="1:44" s="59" customFormat="1" ht="13.5" thickBot="1" x14ac:dyDescent="0.25">
      <c r="A16" s="189" t="s">
        <v>196</v>
      </c>
      <c r="B16" s="192"/>
      <c r="C16" s="191"/>
      <c r="D16" s="62"/>
      <c r="E16" s="62"/>
      <c r="F16" s="62"/>
      <c r="G16" s="61">
        <f>SUM(G14:G15)</f>
        <v>0</v>
      </c>
      <c r="H16" s="62"/>
      <c r="I16" s="62"/>
      <c r="J16" s="62"/>
      <c r="K16" s="62"/>
      <c r="L16" s="62"/>
      <c r="M16" s="63">
        <f>2750*(1+I16+J16+K16+L16)</f>
        <v>2750</v>
      </c>
      <c r="N16" s="123"/>
      <c r="O16" s="62"/>
      <c r="P16" s="127">
        <f>N16*O16</f>
        <v>0</v>
      </c>
      <c r="Q16" s="63">
        <f>SUM(Q14:Q15)</f>
        <v>0</v>
      </c>
      <c r="R16" s="58"/>
      <c r="T16" s="8"/>
      <c r="U16" s="8"/>
      <c r="V16" s="7"/>
      <c r="W16" s="8"/>
      <c r="X16" s="8"/>
      <c r="Y16" s="8"/>
      <c r="Z16" s="8"/>
      <c r="AA16" s="8"/>
      <c r="AB16" s="8"/>
      <c r="AC16" s="8"/>
      <c r="AD16" s="7"/>
      <c r="AE16" s="58"/>
      <c r="AG16" s="8"/>
      <c r="AH16" s="8"/>
      <c r="AI16" s="7"/>
      <c r="AJ16" s="8"/>
      <c r="AK16" s="8"/>
      <c r="AL16" s="8"/>
      <c r="AM16" s="8"/>
      <c r="AN16" s="8"/>
      <c r="AO16" s="8"/>
      <c r="AP16" s="8"/>
      <c r="AQ16" s="7"/>
      <c r="AR16" s="58"/>
    </row>
    <row r="17" spans="1:44" x14ac:dyDescent="0.2">
      <c r="A17" s="39"/>
      <c r="B17" s="40" t="s">
        <v>13</v>
      </c>
      <c r="C17" s="41"/>
      <c r="D17" s="40" t="s">
        <v>15</v>
      </c>
      <c r="E17" s="40">
        <v>0</v>
      </c>
      <c r="F17" s="42"/>
      <c r="G17" s="40"/>
      <c r="H17" s="40">
        <v>5994</v>
      </c>
      <c r="I17" s="40">
        <v>0.1</v>
      </c>
      <c r="J17" s="40">
        <v>0.3</v>
      </c>
      <c r="K17" s="40">
        <v>0.1</v>
      </c>
      <c r="L17" s="40"/>
      <c r="M17" s="43">
        <f t="shared" ref="M17:M22" si="1">H17*(1+I17+J17+K17+L17)</f>
        <v>8991.0000000000018</v>
      </c>
      <c r="N17" s="121">
        <f t="shared" ref="N17:N22" si="2">ROUND(M17,2)</f>
        <v>8991</v>
      </c>
      <c r="O17" s="39">
        <v>1</v>
      </c>
      <c r="P17" s="128">
        <f t="shared" ref="P17:P22" si="3">N17*O17</f>
        <v>8991</v>
      </c>
      <c r="Q17" s="44">
        <f t="shared" ref="Q17:Q22" si="4">P17*G17</f>
        <v>0</v>
      </c>
      <c r="R17" s="9"/>
      <c r="T17" s="5"/>
      <c r="U17" s="5"/>
      <c r="V17" s="6"/>
      <c r="W17" s="5"/>
      <c r="X17" s="5"/>
      <c r="Y17" s="5"/>
      <c r="Z17" s="5"/>
      <c r="AA17" s="5"/>
      <c r="AB17" s="5"/>
      <c r="AC17" s="5"/>
      <c r="AD17" s="6"/>
      <c r="AE17" s="9"/>
      <c r="AG17" s="5"/>
      <c r="AH17" s="5"/>
      <c r="AI17" s="6"/>
      <c r="AJ17" s="5"/>
      <c r="AK17" s="5"/>
      <c r="AL17" s="5"/>
      <c r="AM17" s="5"/>
      <c r="AN17" s="5"/>
      <c r="AO17" s="5"/>
      <c r="AP17" s="5"/>
      <c r="AQ17" s="6"/>
      <c r="AR17" s="9"/>
    </row>
    <row r="18" spans="1:44" x14ac:dyDescent="0.2">
      <c r="A18" s="20"/>
      <c r="B18" s="21" t="s">
        <v>13</v>
      </c>
      <c r="C18" s="25"/>
      <c r="D18" s="21" t="s">
        <v>15</v>
      </c>
      <c r="E18" s="21"/>
      <c r="F18" s="22"/>
      <c r="G18" s="21"/>
      <c r="H18" s="21">
        <v>5994</v>
      </c>
      <c r="I18" s="21">
        <v>0.1</v>
      </c>
      <c r="J18" s="21">
        <v>0.1</v>
      </c>
      <c r="K18" s="21">
        <v>0.1</v>
      </c>
      <c r="L18" s="21"/>
      <c r="M18" s="23">
        <f t="shared" si="1"/>
        <v>7792.2000000000016</v>
      </c>
      <c r="N18" s="121">
        <f t="shared" si="2"/>
        <v>7792.2</v>
      </c>
      <c r="O18" s="20">
        <v>1</v>
      </c>
      <c r="P18" s="125">
        <f t="shared" si="3"/>
        <v>7792.2</v>
      </c>
      <c r="Q18" s="24">
        <f t="shared" si="4"/>
        <v>0</v>
      </c>
      <c r="R18" s="9"/>
      <c r="T18" s="5"/>
      <c r="U18" s="5"/>
      <c r="V18" s="6"/>
      <c r="W18" s="5"/>
      <c r="X18" s="5"/>
      <c r="Y18" s="5"/>
      <c r="Z18" s="5"/>
      <c r="AA18" s="5"/>
      <c r="AB18" s="5"/>
      <c r="AC18" s="5"/>
      <c r="AD18" s="6"/>
      <c r="AE18" s="9"/>
      <c r="AG18" s="5"/>
      <c r="AH18" s="5"/>
      <c r="AI18" s="6"/>
      <c r="AJ18" s="5"/>
      <c r="AK18" s="5"/>
      <c r="AL18" s="5"/>
      <c r="AM18" s="5"/>
      <c r="AN18" s="5"/>
      <c r="AO18" s="5"/>
      <c r="AP18" s="5"/>
      <c r="AQ18" s="6"/>
      <c r="AR18" s="9"/>
    </row>
    <row r="19" spans="1:44" x14ac:dyDescent="0.2">
      <c r="A19" s="20"/>
      <c r="B19" s="21" t="s">
        <v>13</v>
      </c>
      <c r="C19" s="25"/>
      <c r="D19" s="21" t="s">
        <v>15</v>
      </c>
      <c r="E19" s="21">
        <v>0</v>
      </c>
      <c r="F19" s="22"/>
      <c r="G19" s="21"/>
      <c r="H19" s="21">
        <v>5994</v>
      </c>
      <c r="I19" s="21">
        <v>0.1</v>
      </c>
      <c r="J19" s="21">
        <v>0.1</v>
      </c>
      <c r="K19" s="21">
        <v>0.1</v>
      </c>
      <c r="L19" s="21"/>
      <c r="M19" s="23">
        <f t="shared" si="1"/>
        <v>7792.2000000000016</v>
      </c>
      <c r="N19" s="121">
        <f t="shared" si="2"/>
        <v>7792.2</v>
      </c>
      <c r="O19" s="20">
        <v>1</v>
      </c>
      <c r="P19" s="125">
        <f t="shared" si="3"/>
        <v>7792.2</v>
      </c>
      <c r="Q19" s="24">
        <f t="shared" si="4"/>
        <v>0</v>
      </c>
      <c r="R19" s="9"/>
      <c r="T19" s="5"/>
      <c r="U19" s="5"/>
      <c r="V19" s="6"/>
      <c r="W19" s="5"/>
      <c r="X19" s="5"/>
      <c r="Y19" s="5"/>
      <c r="Z19" s="5"/>
      <c r="AA19" s="5"/>
      <c r="AB19" s="5"/>
      <c r="AC19" s="5"/>
      <c r="AD19" s="6"/>
      <c r="AE19" s="9"/>
      <c r="AG19" s="5"/>
      <c r="AH19" s="5"/>
      <c r="AI19" s="6"/>
      <c r="AJ19" s="5"/>
      <c r="AK19" s="5"/>
      <c r="AL19" s="5"/>
      <c r="AM19" s="5"/>
      <c r="AN19" s="5"/>
      <c r="AO19" s="5"/>
      <c r="AP19" s="5"/>
      <c r="AQ19" s="6"/>
      <c r="AR19" s="9"/>
    </row>
    <row r="20" spans="1:44" x14ac:dyDescent="0.2">
      <c r="A20" s="20"/>
      <c r="B20" s="21" t="s">
        <v>13</v>
      </c>
      <c r="C20" s="25"/>
      <c r="D20" s="21" t="s">
        <v>15</v>
      </c>
      <c r="E20" s="21">
        <v>0</v>
      </c>
      <c r="F20" s="22"/>
      <c r="G20" s="21"/>
      <c r="H20" s="21">
        <v>5994</v>
      </c>
      <c r="I20" s="21">
        <v>0.1</v>
      </c>
      <c r="J20" s="21">
        <v>0.1</v>
      </c>
      <c r="K20" s="21">
        <v>0.1</v>
      </c>
      <c r="L20" s="21"/>
      <c r="M20" s="23">
        <f t="shared" si="1"/>
        <v>7792.2000000000016</v>
      </c>
      <c r="N20" s="121">
        <f t="shared" si="2"/>
        <v>7792.2</v>
      </c>
      <c r="O20" s="20">
        <v>1</v>
      </c>
      <c r="P20" s="125">
        <f t="shared" si="3"/>
        <v>7792.2</v>
      </c>
      <c r="Q20" s="24">
        <f t="shared" si="4"/>
        <v>0</v>
      </c>
      <c r="R20" s="9"/>
      <c r="T20" s="5"/>
      <c r="U20" s="5"/>
      <c r="V20" s="6"/>
      <c r="W20" s="5"/>
      <c r="X20" s="5"/>
      <c r="Y20" s="5"/>
      <c r="Z20" s="5"/>
      <c r="AA20" s="5"/>
      <c r="AB20" s="5"/>
      <c r="AC20" s="5"/>
      <c r="AD20" s="6"/>
      <c r="AE20" s="9"/>
      <c r="AG20" s="5"/>
      <c r="AH20" s="5"/>
      <c r="AI20" s="6"/>
      <c r="AJ20" s="5"/>
      <c r="AK20" s="5"/>
      <c r="AL20" s="5"/>
      <c r="AM20" s="5"/>
      <c r="AN20" s="5"/>
      <c r="AO20" s="5"/>
      <c r="AP20" s="5"/>
      <c r="AQ20" s="6"/>
      <c r="AR20" s="9"/>
    </row>
    <row r="21" spans="1:44" x14ac:dyDescent="0.2">
      <c r="A21" s="20"/>
      <c r="B21" s="21" t="s">
        <v>13</v>
      </c>
      <c r="C21" s="25"/>
      <c r="D21" s="21" t="s">
        <v>15</v>
      </c>
      <c r="E21" s="21"/>
      <c r="F21" s="22"/>
      <c r="G21" s="21"/>
      <c r="H21" s="21">
        <v>5994</v>
      </c>
      <c r="I21" s="21">
        <v>0.1</v>
      </c>
      <c r="J21" s="21">
        <v>0.3</v>
      </c>
      <c r="K21" s="21">
        <v>0.1</v>
      </c>
      <c r="L21" s="21"/>
      <c r="M21" s="23">
        <f t="shared" si="1"/>
        <v>8991.0000000000018</v>
      </c>
      <c r="N21" s="121">
        <f t="shared" si="2"/>
        <v>8991</v>
      </c>
      <c r="O21" s="20">
        <v>1</v>
      </c>
      <c r="P21" s="125">
        <f t="shared" si="3"/>
        <v>8991</v>
      </c>
      <c r="Q21" s="24">
        <f t="shared" si="4"/>
        <v>0</v>
      </c>
      <c r="R21" s="9"/>
      <c r="T21" s="5"/>
      <c r="U21" s="5"/>
      <c r="V21" s="6"/>
      <c r="W21" s="5"/>
      <c r="X21" s="5"/>
      <c r="Y21" s="5"/>
      <c r="Z21" s="5"/>
      <c r="AA21" s="5"/>
      <c r="AB21" s="5"/>
      <c r="AC21" s="5"/>
      <c r="AD21" s="6"/>
      <c r="AE21" s="9"/>
      <c r="AG21" s="5"/>
      <c r="AH21" s="5"/>
      <c r="AI21" s="6"/>
      <c r="AJ21" s="5"/>
      <c r="AK21" s="5"/>
      <c r="AL21" s="5"/>
      <c r="AM21" s="5"/>
      <c r="AN21" s="5"/>
      <c r="AO21" s="5"/>
      <c r="AP21" s="5"/>
      <c r="AQ21" s="6"/>
      <c r="AR21" s="9"/>
    </row>
    <row r="22" spans="1:44" ht="13.5" thickBot="1" x14ac:dyDescent="0.25">
      <c r="A22" s="37" t="s">
        <v>33</v>
      </c>
      <c r="B22" s="32" t="s">
        <v>13</v>
      </c>
      <c r="C22" s="47" t="s">
        <v>41</v>
      </c>
      <c r="D22" s="32" t="s">
        <v>15</v>
      </c>
      <c r="E22" s="32" t="s">
        <v>14</v>
      </c>
      <c r="F22" s="35"/>
      <c r="G22" s="32"/>
      <c r="H22" s="32">
        <v>5994</v>
      </c>
      <c r="I22" s="32">
        <v>0.1</v>
      </c>
      <c r="J22" s="32">
        <v>0.2</v>
      </c>
      <c r="K22" s="32">
        <v>0.1</v>
      </c>
      <c r="L22" s="32">
        <v>0</v>
      </c>
      <c r="M22" s="36">
        <f t="shared" si="1"/>
        <v>8391.6</v>
      </c>
      <c r="N22" s="121">
        <f t="shared" si="2"/>
        <v>8391.6</v>
      </c>
      <c r="O22" s="37">
        <v>1</v>
      </c>
      <c r="P22" s="126">
        <f t="shared" si="3"/>
        <v>8391.6</v>
      </c>
      <c r="Q22" s="38">
        <f t="shared" si="4"/>
        <v>0</v>
      </c>
      <c r="R22" s="9"/>
      <c r="T22" s="5"/>
      <c r="U22" s="5"/>
      <c r="V22" s="6"/>
      <c r="W22" s="5"/>
      <c r="X22" s="5"/>
      <c r="Y22" s="5"/>
      <c r="Z22" s="5"/>
      <c r="AA22" s="5"/>
      <c r="AB22" s="5"/>
      <c r="AC22" s="5"/>
      <c r="AD22" s="6"/>
      <c r="AE22" s="9"/>
      <c r="AG22" s="5"/>
      <c r="AH22" s="5"/>
      <c r="AI22" s="6"/>
      <c r="AJ22" s="5"/>
      <c r="AK22" s="5"/>
      <c r="AL22" s="5"/>
      <c r="AM22" s="5"/>
      <c r="AN22" s="5"/>
      <c r="AO22" s="5"/>
      <c r="AP22" s="5"/>
      <c r="AQ22" s="6"/>
      <c r="AR22" s="9"/>
    </row>
    <row r="23" spans="1:44" s="59" customFormat="1" ht="13.5" thickBot="1" x14ac:dyDescent="0.25">
      <c r="A23" s="189" t="s">
        <v>53</v>
      </c>
      <c r="B23" s="192"/>
      <c r="C23" s="191"/>
      <c r="D23" s="62"/>
      <c r="E23" s="62"/>
      <c r="F23" s="62"/>
      <c r="G23" s="63">
        <f>SUM(G17:G22)</f>
        <v>0</v>
      </c>
      <c r="H23" s="62"/>
      <c r="I23" s="62"/>
      <c r="J23" s="62"/>
      <c r="K23" s="62"/>
      <c r="L23" s="62"/>
      <c r="M23" s="63">
        <f>2750*(1+I23+J23+K23+L23)</f>
        <v>2750</v>
      </c>
      <c r="N23" s="123"/>
      <c r="O23" s="62"/>
      <c r="P23" s="127">
        <f>N23*O23</f>
        <v>0</v>
      </c>
      <c r="Q23" s="63">
        <f>SUM(Q17:Q22)</f>
        <v>0</v>
      </c>
      <c r="R23" s="58"/>
      <c r="T23" s="8"/>
      <c r="U23" s="8"/>
      <c r="V23" s="7"/>
      <c r="W23" s="8"/>
      <c r="X23" s="8"/>
      <c r="Y23" s="8"/>
      <c r="Z23" s="8"/>
      <c r="AA23" s="8"/>
      <c r="AB23" s="8"/>
      <c r="AC23" s="8"/>
      <c r="AD23" s="7"/>
      <c r="AE23" s="8"/>
      <c r="AG23" s="8"/>
      <c r="AH23" s="8"/>
      <c r="AI23" s="7"/>
      <c r="AJ23" s="8"/>
      <c r="AK23" s="8"/>
      <c r="AL23" s="8"/>
      <c r="AM23" s="8"/>
      <c r="AN23" s="8"/>
      <c r="AO23" s="8"/>
      <c r="AP23" s="8"/>
      <c r="AQ23" s="7"/>
      <c r="AR23" s="8"/>
    </row>
    <row r="24" spans="1:44" x14ac:dyDescent="0.2">
      <c r="A24" s="39"/>
      <c r="B24" s="40"/>
      <c r="C24" s="45"/>
      <c r="D24" s="32" t="s">
        <v>16</v>
      </c>
      <c r="E24" s="32" t="s">
        <v>17</v>
      </c>
      <c r="F24" s="35"/>
      <c r="G24" s="32"/>
      <c r="H24" s="32">
        <v>5994</v>
      </c>
      <c r="I24" s="32">
        <v>0.1</v>
      </c>
      <c r="J24" s="32">
        <v>0.2</v>
      </c>
      <c r="K24" s="32">
        <v>0.05</v>
      </c>
      <c r="L24" s="32">
        <v>0.4</v>
      </c>
      <c r="M24" s="36">
        <f>H24*(1+I24+J24+K24+L24)</f>
        <v>10489.5</v>
      </c>
      <c r="N24" s="121">
        <f>ROUND(M24,2)</f>
        <v>10489.5</v>
      </c>
      <c r="O24" s="37">
        <v>1</v>
      </c>
      <c r="P24" s="126">
        <f>N24*O24</f>
        <v>10489.5</v>
      </c>
      <c r="Q24" s="38">
        <f>P24*G24</f>
        <v>0</v>
      </c>
      <c r="R24" s="9"/>
      <c r="T24" s="5"/>
      <c r="U24" s="5"/>
      <c r="V24" s="6"/>
      <c r="W24" s="5"/>
      <c r="X24" s="5"/>
      <c r="Y24" s="5"/>
      <c r="Z24" s="5"/>
      <c r="AA24" s="5"/>
      <c r="AB24" s="5"/>
      <c r="AC24" s="5"/>
      <c r="AD24" s="6"/>
      <c r="AE24" s="9"/>
      <c r="AG24" s="5"/>
      <c r="AH24" s="5"/>
      <c r="AI24" s="6"/>
      <c r="AJ24" s="5"/>
      <c r="AK24" s="5"/>
      <c r="AL24" s="5"/>
      <c r="AM24" s="5"/>
      <c r="AN24" s="5"/>
      <c r="AO24" s="5"/>
      <c r="AP24" s="5"/>
      <c r="AQ24" s="6"/>
      <c r="AR24" s="9"/>
    </row>
    <row r="25" spans="1:44" ht="13.5" thickBot="1" x14ac:dyDescent="0.25">
      <c r="A25" s="37" t="s">
        <v>33</v>
      </c>
      <c r="B25" s="32" t="s">
        <v>13</v>
      </c>
      <c r="C25" s="47" t="s">
        <v>42</v>
      </c>
      <c r="D25" s="32" t="s">
        <v>16</v>
      </c>
      <c r="E25" s="32" t="s">
        <v>17</v>
      </c>
      <c r="F25" s="35"/>
      <c r="G25" s="32"/>
      <c r="H25" s="32">
        <v>5994</v>
      </c>
      <c r="I25" s="32">
        <v>0.1</v>
      </c>
      <c r="J25" s="32">
        <v>0.2</v>
      </c>
      <c r="K25" s="32">
        <v>0.05</v>
      </c>
      <c r="L25" s="32">
        <v>0.4</v>
      </c>
      <c r="M25" s="36">
        <f>H25*(1+I25+J25+K25+L25)</f>
        <v>10489.5</v>
      </c>
      <c r="N25" s="121">
        <f>ROUND(M25,2)</f>
        <v>10489.5</v>
      </c>
      <c r="O25" s="37">
        <v>1</v>
      </c>
      <c r="P25" s="126">
        <f>N25*O25</f>
        <v>10489.5</v>
      </c>
      <c r="Q25" s="38">
        <f>P25*G25</f>
        <v>0</v>
      </c>
      <c r="R25" s="9"/>
      <c r="T25" s="5"/>
      <c r="U25" s="5"/>
      <c r="V25" s="6"/>
      <c r="W25" s="5"/>
      <c r="X25" s="5"/>
      <c r="Y25" s="5"/>
      <c r="Z25" s="5"/>
      <c r="AA25" s="5"/>
      <c r="AB25" s="5"/>
      <c r="AC25" s="5"/>
      <c r="AD25" s="6"/>
      <c r="AE25" s="9"/>
      <c r="AG25" s="5"/>
      <c r="AH25" s="5"/>
      <c r="AI25" s="6"/>
      <c r="AJ25" s="5"/>
      <c r="AK25" s="5"/>
      <c r="AL25" s="5"/>
      <c r="AM25" s="5"/>
      <c r="AN25" s="5"/>
      <c r="AO25" s="5"/>
      <c r="AP25" s="5"/>
      <c r="AQ25" s="6"/>
      <c r="AR25" s="9"/>
    </row>
    <row r="26" spans="1:44" s="59" customFormat="1" ht="13.5" thickBot="1" x14ac:dyDescent="0.25">
      <c r="A26" s="189" t="s">
        <v>55</v>
      </c>
      <c r="B26" s="192"/>
      <c r="C26" s="191"/>
      <c r="D26" s="62"/>
      <c r="E26" s="62"/>
      <c r="F26" s="62"/>
      <c r="G26" s="61">
        <f>SUM(G24:G25)</f>
        <v>0</v>
      </c>
      <c r="H26" s="62"/>
      <c r="I26" s="62"/>
      <c r="J26" s="62"/>
      <c r="K26" s="62"/>
      <c r="L26" s="62"/>
      <c r="M26" s="63">
        <f>2750*(1+I26+J26+K26+L26)</f>
        <v>2750</v>
      </c>
      <c r="N26" s="123"/>
      <c r="O26" s="62"/>
      <c r="P26" s="127">
        <f>N26*O26</f>
        <v>0</v>
      </c>
      <c r="Q26" s="63">
        <f>SUM(Q24:Q25)</f>
        <v>0</v>
      </c>
      <c r="R26" s="58"/>
      <c r="T26" s="8"/>
      <c r="U26" s="8"/>
      <c r="V26" s="7"/>
      <c r="W26" s="8"/>
      <c r="X26" s="8"/>
      <c r="Y26" s="8"/>
      <c r="Z26" s="8"/>
      <c r="AA26" s="8"/>
      <c r="AB26" s="8"/>
      <c r="AC26" s="8"/>
      <c r="AD26" s="7"/>
      <c r="AE26" s="58"/>
      <c r="AG26" s="8"/>
      <c r="AH26" s="8"/>
      <c r="AI26" s="7"/>
      <c r="AJ26" s="8"/>
      <c r="AK26" s="8"/>
      <c r="AL26" s="8"/>
      <c r="AM26" s="8"/>
      <c r="AN26" s="8"/>
      <c r="AO26" s="8"/>
      <c r="AP26" s="8"/>
      <c r="AQ26" s="7"/>
      <c r="AR26" s="58"/>
    </row>
    <row r="27" spans="1:44" x14ac:dyDescent="0.2">
      <c r="A27" s="39"/>
      <c r="B27" s="46" t="s">
        <v>13</v>
      </c>
      <c r="C27" s="41"/>
      <c r="D27" s="40" t="s">
        <v>32</v>
      </c>
      <c r="E27" s="40"/>
      <c r="F27" s="42"/>
      <c r="G27" s="42"/>
      <c r="H27" s="40">
        <v>5994</v>
      </c>
      <c r="I27" s="40">
        <v>0.1</v>
      </c>
      <c r="J27" s="40">
        <v>0.3</v>
      </c>
      <c r="K27" s="40">
        <v>0.05</v>
      </c>
      <c r="L27" s="40"/>
      <c r="M27" s="43">
        <f t="shared" ref="M27:M32" si="5">H27*(1+I27+J27+K27+L27)</f>
        <v>8691.3000000000011</v>
      </c>
      <c r="N27" s="121">
        <f t="shared" ref="N27:N32" si="6">ROUND(M27,2)</f>
        <v>8691.2999999999993</v>
      </c>
      <c r="O27" s="39">
        <v>1</v>
      </c>
      <c r="P27" s="128">
        <f t="shared" ref="P27:P32" si="7">N27*O27</f>
        <v>8691.2999999999993</v>
      </c>
      <c r="Q27" s="44">
        <f t="shared" ref="Q27:Q32" si="8">P27*G27</f>
        <v>0</v>
      </c>
      <c r="R27" s="9"/>
      <c r="T27" s="5"/>
      <c r="U27" s="5"/>
      <c r="V27" s="6"/>
      <c r="W27" s="5"/>
      <c r="X27" s="5"/>
      <c r="Y27" s="5"/>
      <c r="Z27" s="5"/>
      <c r="AA27" s="5"/>
      <c r="AB27" s="5"/>
      <c r="AC27" s="5"/>
      <c r="AD27" s="6"/>
      <c r="AE27" s="5"/>
      <c r="AG27" s="5"/>
      <c r="AH27" s="5"/>
      <c r="AI27" s="6"/>
      <c r="AJ27" s="5"/>
      <c r="AK27" s="5"/>
      <c r="AL27" s="5"/>
      <c r="AM27" s="5"/>
      <c r="AN27" s="5"/>
      <c r="AO27" s="5"/>
      <c r="AP27" s="5"/>
      <c r="AQ27" s="6"/>
      <c r="AR27" s="5"/>
    </row>
    <row r="28" spans="1:44" x14ac:dyDescent="0.2">
      <c r="A28" s="20"/>
      <c r="B28" s="29" t="s">
        <v>13</v>
      </c>
      <c r="C28" s="25"/>
      <c r="D28" s="21" t="s">
        <v>32</v>
      </c>
      <c r="E28" s="21"/>
      <c r="F28" s="22"/>
      <c r="G28" s="22"/>
      <c r="H28" s="21">
        <v>5994</v>
      </c>
      <c r="I28" s="21">
        <v>0.1</v>
      </c>
      <c r="J28" s="21">
        <v>0.2</v>
      </c>
      <c r="K28" s="21">
        <v>0.05</v>
      </c>
      <c r="L28" s="21"/>
      <c r="M28" s="23">
        <f t="shared" si="5"/>
        <v>8091.9000000000005</v>
      </c>
      <c r="N28" s="121">
        <f t="shared" si="6"/>
        <v>8091.9</v>
      </c>
      <c r="O28" s="20">
        <v>1</v>
      </c>
      <c r="P28" s="125">
        <f t="shared" si="7"/>
        <v>8091.9</v>
      </c>
      <c r="Q28" s="24">
        <f t="shared" si="8"/>
        <v>0</v>
      </c>
      <c r="R28" s="9"/>
      <c r="T28" s="5"/>
      <c r="U28" s="5"/>
      <c r="V28" s="6"/>
      <c r="W28" s="5"/>
      <c r="X28" s="5"/>
      <c r="Y28" s="5"/>
      <c r="Z28" s="5"/>
      <c r="AA28" s="5"/>
      <c r="AB28" s="5"/>
      <c r="AC28" s="5"/>
      <c r="AD28" s="6"/>
      <c r="AE28" s="5"/>
      <c r="AG28" s="5"/>
      <c r="AH28" s="5"/>
      <c r="AI28" s="6"/>
      <c r="AJ28" s="5"/>
      <c r="AK28" s="5"/>
      <c r="AL28" s="5"/>
      <c r="AM28" s="5"/>
      <c r="AN28" s="5"/>
      <c r="AO28" s="5"/>
      <c r="AP28" s="5"/>
      <c r="AQ28" s="6"/>
      <c r="AR28" s="5"/>
    </row>
    <row r="29" spans="1:44" x14ac:dyDescent="0.2">
      <c r="A29" s="20"/>
      <c r="B29" s="29" t="s">
        <v>13</v>
      </c>
      <c r="C29" s="25"/>
      <c r="D29" s="21" t="s">
        <v>35</v>
      </c>
      <c r="E29" s="21"/>
      <c r="F29" s="22"/>
      <c r="G29" s="22"/>
      <c r="H29" s="21">
        <v>5994</v>
      </c>
      <c r="I29" s="21">
        <v>0.1</v>
      </c>
      <c r="J29" s="21">
        <v>0.1</v>
      </c>
      <c r="K29" s="21">
        <v>0.05</v>
      </c>
      <c r="L29" s="21"/>
      <c r="M29" s="23">
        <f t="shared" si="5"/>
        <v>7492.5000000000009</v>
      </c>
      <c r="N29" s="121">
        <f t="shared" si="6"/>
        <v>7492.5</v>
      </c>
      <c r="O29" s="20">
        <v>1</v>
      </c>
      <c r="P29" s="125">
        <f t="shared" si="7"/>
        <v>7492.5</v>
      </c>
      <c r="Q29" s="24">
        <f t="shared" si="8"/>
        <v>0</v>
      </c>
      <c r="R29" s="9"/>
      <c r="T29" s="5"/>
      <c r="U29" s="5"/>
      <c r="V29" s="6"/>
      <c r="W29" s="5"/>
      <c r="X29" s="5"/>
      <c r="Y29" s="5"/>
      <c r="Z29" s="5"/>
      <c r="AA29" s="5"/>
      <c r="AB29" s="5"/>
      <c r="AC29" s="5"/>
      <c r="AD29" s="6"/>
      <c r="AE29" s="5"/>
      <c r="AG29" s="5"/>
      <c r="AH29" s="5"/>
      <c r="AI29" s="6"/>
      <c r="AJ29" s="5"/>
      <c r="AK29" s="5"/>
      <c r="AL29" s="5"/>
      <c r="AM29" s="5"/>
      <c r="AN29" s="5"/>
      <c r="AO29" s="5"/>
      <c r="AP29" s="5"/>
      <c r="AQ29" s="6"/>
      <c r="AR29" s="5"/>
    </row>
    <row r="30" spans="1:44" x14ac:dyDescent="0.2">
      <c r="A30" s="20"/>
      <c r="B30" s="29" t="s">
        <v>13</v>
      </c>
      <c r="C30" s="25"/>
      <c r="D30" s="21" t="s">
        <v>35</v>
      </c>
      <c r="E30" s="21"/>
      <c r="F30" s="22"/>
      <c r="G30" s="22"/>
      <c r="H30" s="21">
        <v>5994</v>
      </c>
      <c r="I30" s="21">
        <v>0.1</v>
      </c>
      <c r="J30" s="21">
        <v>0.1</v>
      </c>
      <c r="K30" s="21">
        <v>0.05</v>
      </c>
      <c r="L30" s="21"/>
      <c r="M30" s="23">
        <f t="shared" si="5"/>
        <v>7492.5000000000009</v>
      </c>
      <c r="N30" s="121">
        <f t="shared" si="6"/>
        <v>7492.5</v>
      </c>
      <c r="O30" s="20">
        <v>1</v>
      </c>
      <c r="P30" s="125">
        <f t="shared" si="7"/>
        <v>7492.5</v>
      </c>
      <c r="Q30" s="24">
        <f t="shared" si="8"/>
        <v>0</v>
      </c>
      <c r="R30" s="9"/>
      <c r="T30" s="5"/>
      <c r="U30" s="5"/>
      <c r="V30" s="6"/>
      <c r="W30" s="5"/>
      <c r="X30" s="5"/>
      <c r="Y30" s="5"/>
      <c r="Z30" s="5"/>
      <c r="AA30" s="5"/>
      <c r="AB30" s="5"/>
      <c r="AC30" s="5"/>
      <c r="AD30" s="6"/>
      <c r="AE30" s="5"/>
      <c r="AG30" s="5"/>
      <c r="AH30" s="5"/>
      <c r="AI30" s="6"/>
      <c r="AJ30" s="5"/>
      <c r="AK30" s="5"/>
      <c r="AL30" s="5"/>
      <c r="AM30" s="5"/>
      <c r="AN30" s="5"/>
      <c r="AO30" s="5"/>
      <c r="AP30" s="5"/>
      <c r="AQ30" s="6"/>
      <c r="AR30" s="5"/>
    </row>
    <row r="31" spans="1:44" x14ac:dyDescent="0.2">
      <c r="A31" s="20"/>
      <c r="B31" s="29" t="s">
        <v>13</v>
      </c>
      <c r="C31" s="25"/>
      <c r="D31" s="21" t="s">
        <v>35</v>
      </c>
      <c r="E31" s="21"/>
      <c r="F31" s="22"/>
      <c r="G31" s="22"/>
      <c r="H31" s="21">
        <v>5994</v>
      </c>
      <c r="I31" s="21">
        <v>0.1</v>
      </c>
      <c r="J31" s="21">
        <v>0.1</v>
      </c>
      <c r="K31" s="21">
        <v>0.05</v>
      </c>
      <c r="L31" s="21"/>
      <c r="M31" s="23">
        <f t="shared" si="5"/>
        <v>7492.5000000000009</v>
      </c>
      <c r="N31" s="121">
        <f t="shared" si="6"/>
        <v>7492.5</v>
      </c>
      <c r="O31" s="20">
        <v>1</v>
      </c>
      <c r="P31" s="125">
        <f t="shared" si="7"/>
        <v>7492.5</v>
      </c>
      <c r="Q31" s="24">
        <f t="shared" si="8"/>
        <v>0</v>
      </c>
      <c r="R31" s="9"/>
      <c r="T31" s="5"/>
      <c r="U31" s="5"/>
      <c r="V31" s="6"/>
      <c r="W31" s="5"/>
      <c r="X31" s="5"/>
      <c r="Y31" s="5"/>
      <c r="Z31" s="5"/>
      <c r="AA31" s="5"/>
      <c r="AB31" s="5"/>
      <c r="AC31" s="5"/>
      <c r="AD31" s="6"/>
      <c r="AE31" s="5"/>
      <c r="AG31" s="5"/>
      <c r="AH31" s="5"/>
      <c r="AI31" s="6"/>
      <c r="AJ31" s="5"/>
      <c r="AK31" s="5"/>
      <c r="AL31" s="5"/>
      <c r="AM31" s="5"/>
      <c r="AN31" s="5"/>
      <c r="AO31" s="5"/>
      <c r="AP31" s="5"/>
      <c r="AQ31" s="6"/>
      <c r="AR31" s="5"/>
    </row>
    <row r="32" spans="1:44" ht="13.5" thickBot="1" x14ac:dyDescent="0.25">
      <c r="A32" s="37"/>
      <c r="B32" s="33" t="s">
        <v>13</v>
      </c>
      <c r="C32" s="34"/>
      <c r="D32" s="32" t="s">
        <v>32</v>
      </c>
      <c r="E32" s="32"/>
      <c r="F32" s="35"/>
      <c r="G32" s="35"/>
      <c r="H32" s="32">
        <v>5994</v>
      </c>
      <c r="I32" s="32">
        <v>0.1</v>
      </c>
      <c r="J32" s="32">
        <v>0.3</v>
      </c>
      <c r="K32" s="32">
        <v>0.05</v>
      </c>
      <c r="L32" s="32"/>
      <c r="M32" s="36">
        <f t="shared" si="5"/>
        <v>8691.3000000000011</v>
      </c>
      <c r="N32" s="121">
        <f t="shared" si="6"/>
        <v>8691.2999999999993</v>
      </c>
      <c r="O32" s="37">
        <v>1</v>
      </c>
      <c r="P32" s="126">
        <f t="shared" si="7"/>
        <v>8691.2999999999993</v>
      </c>
      <c r="Q32" s="38">
        <f t="shared" si="8"/>
        <v>0</v>
      </c>
      <c r="R32" s="9"/>
      <c r="T32" s="5"/>
      <c r="U32" s="5"/>
      <c r="V32" s="6"/>
      <c r="W32" s="5"/>
      <c r="X32" s="5"/>
      <c r="Y32" s="5"/>
      <c r="Z32" s="5"/>
      <c r="AA32" s="5"/>
      <c r="AB32" s="5"/>
      <c r="AC32" s="5"/>
      <c r="AD32" s="6"/>
      <c r="AE32" s="5"/>
      <c r="AG32" s="5"/>
      <c r="AH32" s="5"/>
      <c r="AI32" s="6"/>
      <c r="AJ32" s="5"/>
      <c r="AK32" s="5"/>
      <c r="AL32" s="5"/>
      <c r="AM32" s="5"/>
      <c r="AN32" s="5"/>
      <c r="AO32" s="5"/>
      <c r="AP32" s="5"/>
      <c r="AQ32" s="6"/>
      <c r="AR32" s="5"/>
    </row>
    <row r="33" spans="1:44" s="59" customFormat="1" ht="13.5" thickBot="1" x14ac:dyDescent="0.25">
      <c r="A33" s="61" t="s">
        <v>56</v>
      </c>
      <c r="B33" s="62"/>
      <c r="C33" s="64"/>
      <c r="D33" s="62"/>
      <c r="E33" s="62"/>
      <c r="F33" s="62"/>
      <c r="G33" s="63">
        <f>SUM(G27:G32)</f>
        <v>0</v>
      </c>
      <c r="H33" s="62"/>
      <c r="I33" s="62"/>
      <c r="J33" s="62"/>
      <c r="K33" s="62"/>
      <c r="L33" s="62"/>
      <c r="M33" s="63"/>
      <c r="N33" s="123"/>
      <c r="O33" s="62"/>
      <c r="P33" s="127">
        <f>N33*O33</f>
        <v>0</v>
      </c>
      <c r="Q33" s="63">
        <f>SUM(Q27:Q32)</f>
        <v>0</v>
      </c>
      <c r="R33" s="65"/>
      <c r="T33" s="8"/>
      <c r="U33" s="8"/>
      <c r="V33" s="7"/>
      <c r="W33" s="8"/>
      <c r="X33" s="8"/>
      <c r="Y33" s="8"/>
      <c r="Z33" s="8"/>
      <c r="AA33" s="8"/>
      <c r="AB33" s="8"/>
      <c r="AC33" s="8"/>
      <c r="AD33" s="7"/>
      <c r="AE33" s="58"/>
      <c r="AG33" s="8"/>
      <c r="AH33" s="8"/>
      <c r="AI33" s="7"/>
      <c r="AJ33" s="8"/>
      <c r="AK33" s="8"/>
      <c r="AL33" s="8"/>
      <c r="AM33" s="8"/>
      <c r="AN33" s="8"/>
      <c r="AO33" s="8"/>
      <c r="AP33" s="8"/>
      <c r="AQ33" s="7"/>
      <c r="AR33" s="58"/>
    </row>
    <row r="34" spans="1:44" x14ac:dyDescent="0.2">
      <c r="A34" s="39"/>
      <c r="B34" s="46" t="s">
        <v>13</v>
      </c>
      <c r="C34" s="41"/>
      <c r="D34" s="40" t="s">
        <v>36</v>
      </c>
      <c r="E34" s="40"/>
      <c r="F34" s="40"/>
      <c r="G34" s="44"/>
      <c r="H34" s="40">
        <v>5994</v>
      </c>
      <c r="I34" s="40">
        <v>0.1</v>
      </c>
      <c r="J34" s="40">
        <v>0.1</v>
      </c>
      <c r="K34" s="40">
        <v>0.05</v>
      </c>
      <c r="L34" s="40"/>
      <c r="M34" s="43">
        <f>H34*(1+I34+J34+K34+L34)</f>
        <v>7492.5000000000009</v>
      </c>
      <c r="N34" s="121">
        <f>ROUND(M34,2)</f>
        <v>7492.5</v>
      </c>
      <c r="O34" s="40">
        <v>1</v>
      </c>
      <c r="P34" s="128">
        <f>N34*O34</f>
        <v>7492.5</v>
      </c>
      <c r="Q34" s="44">
        <f>P34*G34</f>
        <v>0</v>
      </c>
      <c r="R34" s="10"/>
      <c r="T34" s="5"/>
      <c r="U34" s="5"/>
      <c r="V34" s="6"/>
      <c r="W34" s="5"/>
      <c r="X34" s="5"/>
      <c r="Y34" s="5"/>
      <c r="Z34" s="5"/>
      <c r="AA34" s="5"/>
      <c r="AB34" s="5"/>
      <c r="AC34" s="5"/>
      <c r="AD34" s="6"/>
      <c r="AE34" s="9"/>
      <c r="AG34" s="5"/>
      <c r="AH34" s="5"/>
      <c r="AI34" s="6"/>
      <c r="AJ34" s="5"/>
      <c r="AK34" s="5"/>
      <c r="AL34" s="5"/>
      <c r="AM34" s="5"/>
      <c r="AN34" s="5"/>
      <c r="AO34" s="5"/>
      <c r="AP34" s="5"/>
      <c r="AQ34" s="6"/>
      <c r="AR34" s="9"/>
    </row>
    <row r="35" spans="1:44" ht="13.5" thickBot="1" x14ac:dyDescent="0.25">
      <c r="A35" s="37" t="s">
        <v>33</v>
      </c>
      <c r="B35" s="33" t="s">
        <v>30</v>
      </c>
      <c r="C35" s="48" t="s">
        <v>42</v>
      </c>
      <c r="D35" s="32" t="s">
        <v>36</v>
      </c>
      <c r="E35" s="32" t="s">
        <v>14</v>
      </c>
      <c r="F35" s="32"/>
      <c r="G35" s="38"/>
      <c r="H35" s="32">
        <v>5994</v>
      </c>
      <c r="I35" s="32">
        <v>0.1</v>
      </c>
      <c r="J35" s="32">
        <v>0.2</v>
      </c>
      <c r="K35" s="32">
        <v>0.05</v>
      </c>
      <c r="L35" s="32"/>
      <c r="M35" s="36">
        <f>H35*(1+I35+J35+K35+L35)</f>
        <v>8091.9000000000005</v>
      </c>
      <c r="N35" s="121">
        <f>ROUND(M35,2)</f>
        <v>8091.9</v>
      </c>
      <c r="O35" s="32">
        <v>1</v>
      </c>
      <c r="P35" s="126">
        <f>N35*O35</f>
        <v>8091.9</v>
      </c>
      <c r="Q35" s="38">
        <f>P35*G35</f>
        <v>0</v>
      </c>
      <c r="R35" s="10"/>
      <c r="T35" s="5"/>
      <c r="U35" s="5"/>
      <c r="V35" s="6"/>
      <c r="W35" s="5"/>
      <c r="X35" s="5"/>
      <c r="Y35" s="5"/>
      <c r="Z35" s="5"/>
      <c r="AA35" s="5"/>
      <c r="AB35" s="5"/>
      <c r="AC35" s="5"/>
      <c r="AD35" s="6"/>
      <c r="AE35" s="9"/>
      <c r="AG35" s="5"/>
      <c r="AH35" s="5"/>
      <c r="AI35" s="6"/>
      <c r="AJ35" s="5"/>
      <c r="AK35" s="5"/>
      <c r="AL35" s="5"/>
      <c r="AM35" s="5"/>
      <c r="AN35" s="5"/>
      <c r="AO35" s="5"/>
      <c r="AP35" s="5"/>
      <c r="AQ35" s="6"/>
      <c r="AR35" s="9"/>
    </row>
    <row r="36" spans="1:44" s="59" customFormat="1" ht="13.5" thickBot="1" x14ac:dyDescent="0.25">
      <c r="A36" s="61" t="s">
        <v>57</v>
      </c>
      <c r="B36" s="66"/>
      <c r="C36" s="64"/>
      <c r="D36" s="62"/>
      <c r="E36" s="62"/>
      <c r="F36" s="62"/>
      <c r="G36" s="63">
        <f>SUM(G34:G35)</f>
        <v>0</v>
      </c>
      <c r="H36" s="62"/>
      <c r="I36" s="62"/>
      <c r="J36" s="62"/>
      <c r="K36" s="62"/>
      <c r="L36" s="62"/>
      <c r="M36" s="63"/>
      <c r="N36" s="123"/>
      <c r="O36" s="62"/>
      <c r="P36" s="127"/>
      <c r="Q36" s="63">
        <f>SUM(Q34:Q35)</f>
        <v>0</v>
      </c>
      <c r="R36" s="65"/>
      <c r="T36" s="8"/>
      <c r="U36" s="8"/>
      <c r="V36" s="7"/>
      <c r="W36" s="8"/>
      <c r="X36" s="8"/>
      <c r="Y36" s="8"/>
      <c r="Z36" s="8"/>
      <c r="AA36" s="8"/>
      <c r="AB36" s="8"/>
      <c r="AC36" s="8"/>
      <c r="AD36" s="7"/>
      <c r="AE36" s="58"/>
      <c r="AG36" s="8"/>
      <c r="AH36" s="8"/>
      <c r="AI36" s="7"/>
      <c r="AJ36" s="8"/>
      <c r="AK36" s="8"/>
      <c r="AL36" s="8"/>
      <c r="AM36" s="8"/>
      <c r="AN36" s="8"/>
      <c r="AO36" s="8"/>
      <c r="AP36" s="8"/>
      <c r="AQ36" s="7"/>
      <c r="AR36" s="58"/>
    </row>
    <row r="37" spans="1:44" x14ac:dyDescent="0.2">
      <c r="A37" s="39"/>
      <c r="B37" s="46" t="s">
        <v>13</v>
      </c>
      <c r="C37" s="41"/>
      <c r="D37" s="40" t="s">
        <v>72</v>
      </c>
      <c r="E37" s="40"/>
      <c r="F37" s="40"/>
      <c r="G37" s="44"/>
      <c r="H37" s="40">
        <v>5994</v>
      </c>
      <c r="I37" s="40">
        <v>0.1</v>
      </c>
      <c r="J37" s="40">
        <v>0.1</v>
      </c>
      <c r="K37" s="40">
        <v>0.05</v>
      </c>
      <c r="L37" s="40"/>
      <c r="M37" s="43">
        <f>H37*(1+I37+J37+K37+L37)</f>
        <v>7492.5000000000009</v>
      </c>
      <c r="N37" s="121">
        <f>ROUND(M37,2)</f>
        <v>7492.5</v>
      </c>
      <c r="O37" s="40">
        <v>1</v>
      </c>
      <c r="P37" s="128">
        <f>N37*O37</f>
        <v>7492.5</v>
      </c>
      <c r="Q37" s="44">
        <f>P37*G37</f>
        <v>0</v>
      </c>
      <c r="R37" s="10"/>
      <c r="T37" s="5"/>
      <c r="U37" s="5"/>
      <c r="V37" s="6"/>
      <c r="W37" s="5"/>
      <c r="X37" s="5"/>
      <c r="Y37" s="5"/>
      <c r="Z37" s="5"/>
      <c r="AA37" s="5"/>
      <c r="AB37" s="5"/>
      <c r="AC37" s="5"/>
      <c r="AD37" s="6"/>
      <c r="AE37" s="9"/>
      <c r="AG37" s="5"/>
      <c r="AH37" s="5"/>
      <c r="AI37" s="6"/>
      <c r="AJ37" s="5"/>
      <c r="AK37" s="5"/>
      <c r="AL37" s="5"/>
      <c r="AM37" s="5"/>
      <c r="AN37" s="5"/>
      <c r="AO37" s="5"/>
      <c r="AP37" s="5"/>
      <c r="AQ37" s="6"/>
      <c r="AR37" s="9"/>
    </row>
    <row r="38" spans="1:44" ht="13.5" thickBot="1" x14ac:dyDescent="0.25">
      <c r="A38" s="37" t="s">
        <v>33</v>
      </c>
      <c r="B38" s="33" t="s">
        <v>30</v>
      </c>
      <c r="C38" s="48" t="s">
        <v>42</v>
      </c>
      <c r="D38" s="40" t="s">
        <v>72</v>
      </c>
      <c r="E38" s="32" t="s">
        <v>14</v>
      </c>
      <c r="F38" s="32"/>
      <c r="G38" s="38"/>
      <c r="H38" s="32">
        <v>5994</v>
      </c>
      <c r="I38" s="32">
        <v>0.1</v>
      </c>
      <c r="J38" s="32">
        <v>0.2</v>
      </c>
      <c r="K38" s="32">
        <v>0.05</v>
      </c>
      <c r="L38" s="32"/>
      <c r="M38" s="36">
        <f>H38*(1+I38+J38+K38+L38)</f>
        <v>8091.9000000000005</v>
      </c>
      <c r="N38" s="121">
        <f>ROUND(M38,2)</f>
        <v>8091.9</v>
      </c>
      <c r="O38" s="32">
        <v>1</v>
      </c>
      <c r="P38" s="126">
        <f>N38*O38</f>
        <v>8091.9</v>
      </c>
      <c r="Q38" s="38">
        <f>P38*G38</f>
        <v>0</v>
      </c>
      <c r="R38" s="10"/>
      <c r="T38" s="5"/>
      <c r="U38" s="5"/>
      <c r="V38" s="6"/>
      <c r="W38" s="5"/>
      <c r="X38" s="5"/>
      <c r="Y38" s="5"/>
      <c r="Z38" s="5"/>
      <c r="AA38" s="5"/>
      <c r="AB38" s="5"/>
      <c r="AC38" s="5"/>
      <c r="AD38" s="6"/>
      <c r="AE38" s="9"/>
      <c r="AG38" s="5"/>
      <c r="AH38" s="5"/>
      <c r="AI38" s="6"/>
      <c r="AJ38" s="5"/>
      <c r="AK38" s="5"/>
      <c r="AL38" s="5"/>
      <c r="AM38" s="5"/>
      <c r="AN38" s="5"/>
      <c r="AO38" s="5"/>
      <c r="AP38" s="5"/>
      <c r="AQ38" s="6"/>
      <c r="AR38" s="9"/>
    </row>
    <row r="39" spans="1:44" s="59" customFormat="1" ht="13.5" thickBot="1" x14ac:dyDescent="0.25">
      <c r="A39" s="61" t="s">
        <v>73</v>
      </c>
      <c r="B39" s="66"/>
      <c r="C39" s="64"/>
      <c r="D39" s="62"/>
      <c r="E39" s="62"/>
      <c r="F39" s="62"/>
      <c r="G39" s="63">
        <f>SUM(G37:G38)</f>
        <v>0</v>
      </c>
      <c r="H39" s="62"/>
      <c r="I39" s="62"/>
      <c r="J39" s="62"/>
      <c r="K39" s="62"/>
      <c r="L39" s="62"/>
      <c r="M39" s="63"/>
      <c r="N39" s="123"/>
      <c r="O39" s="62"/>
      <c r="P39" s="127"/>
      <c r="Q39" s="63">
        <f>SUM(Q37:Q38)</f>
        <v>0</v>
      </c>
      <c r="R39" s="65"/>
      <c r="T39" s="8"/>
      <c r="U39" s="8"/>
      <c r="V39" s="7"/>
      <c r="W39" s="8"/>
      <c r="X39" s="8"/>
      <c r="Y39" s="8"/>
      <c r="Z39" s="8"/>
      <c r="AA39" s="8"/>
      <c r="AB39" s="8"/>
      <c r="AC39" s="8"/>
      <c r="AD39" s="7"/>
      <c r="AE39" s="58"/>
      <c r="AG39" s="8"/>
      <c r="AH39" s="8"/>
      <c r="AI39" s="7"/>
      <c r="AJ39" s="8"/>
      <c r="AK39" s="8"/>
      <c r="AL39" s="8"/>
      <c r="AM39" s="8"/>
      <c r="AN39" s="8"/>
      <c r="AO39" s="8"/>
      <c r="AP39" s="8"/>
      <c r="AQ39" s="7"/>
      <c r="AR39" s="58"/>
    </row>
    <row r="40" spans="1:44" x14ac:dyDescent="0.2">
      <c r="A40" s="39"/>
      <c r="B40" s="46" t="s">
        <v>13</v>
      </c>
      <c r="C40" s="41"/>
      <c r="D40" s="40" t="s">
        <v>74</v>
      </c>
      <c r="E40" s="40"/>
      <c r="F40" s="40"/>
      <c r="G40" s="44"/>
      <c r="H40" s="40">
        <v>5994</v>
      </c>
      <c r="I40" s="40">
        <v>0.1</v>
      </c>
      <c r="J40" s="40">
        <v>0.1</v>
      </c>
      <c r="K40" s="40">
        <v>0.05</v>
      </c>
      <c r="L40" s="40"/>
      <c r="M40" s="43">
        <f>H40*(1+I40+J40+K40+L40)</f>
        <v>7492.5000000000009</v>
      </c>
      <c r="N40" s="121">
        <f>ROUND(M40,2)</f>
        <v>7492.5</v>
      </c>
      <c r="O40" s="40">
        <v>1</v>
      </c>
      <c r="P40" s="128">
        <f>N40*O40</f>
        <v>7492.5</v>
      </c>
      <c r="Q40" s="44">
        <f>P40*G40</f>
        <v>0</v>
      </c>
      <c r="R40" s="10"/>
      <c r="T40" s="5"/>
      <c r="U40" s="5"/>
      <c r="V40" s="6"/>
      <c r="W40" s="5"/>
      <c r="X40" s="5"/>
      <c r="Y40" s="5"/>
      <c r="Z40" s="5"/>
      <c r="AA40" s="5"/>
      <c r="AB40" s="5"/>
      <c r="AC40" s="5"/>
      <c r="AD40" s="6"/>
      <c r="AE40" s="9"/>
      <c r="AG40" s="5"/>
      <c r="AH40" s="5"/>
      <c r="AI40" s="6"/>
      <c r="AJ40" s="5"/>
      <c r="AK40" s="5"/>
      <c r="AL40" s="5"/>
      <c r="AM40" s="5"/>
      <c r="AN40" s="5"/>
      <c r="AO40" s="5"/>
      <c r="AP40" s="5"/>
      <c r="AQ40" s="6"/>
      <c r="AR40" s="9"/>
    </row>
    <row r="41" spans="1:44" ht="13.5" thickBot="1" x14ac:dyDescent="0.25">
      <c r="A41" s="37" t="s">
        <v>33</v>
      </c>
      <c r="B41" s="33" t="s">
        <v>30</v>
      </c>
      <c r="C41" s="48" t="s">
        <v>42</v>
      </c>
      <c r="D41" s="40" t="s">
        <v>74</v>
      </c>
      <c r="E41" s="32" t="s">
        <v>14</v>
      </c>
      <c r="F41" s="32"/>
      <c r="G41" s="38"/>
      <c r="H41" s="32">
        <v>5994</v>
      </c>
      <c r="I41" s="32">
        <v>0.1</v>
      </c>
      <c r="J41" s="32">
        <v>0.2</v>
      </c>
      <c r="K41" s="32">
        <v>0.05</v>
      </c>
      <c r="L41" s="32"/>
      <c r="M41" s="36">
        <f>H41*(1+I41+J41+K41+L41)</f>
        <v>8091.9000000000005</v>
      </c>
      <c r="N41" s="121">
        <f>ROUND(M41,2)</f>
        <v>8091.9</v>
      </c>
      <c r="O41" s="32">
        <v>1</v>
      </c>
      <c r="P41" s="126">
        <f>N41*O41</f>
        <v>8091.9</v>
      </c>
      <c r="Q41" s="38">
        <f>P41*G41</f>
        <v>0</v>
      </c>
      <c r="R41" s="10"/>
      <c r="T41" s="5"/>
      <c r="U41" s="5"/>
      <c r="V41" s="6"/>
      <c r="W41" s="5"/>
      <c r="X41" s="5"/>
      <c r="Y41" s="5"/>
      <c r="Z41" s="5"/>
      <c r="AA41" s="5"/>
      <c r="AB41" s="5"/>
      <c r="AC41" s="5"/>
      <c r="AD41" s="6"/>
      <c r="AE41" s="9"/>
      <c r="AG41" s="5"/>
      <c r="AH41" s="5"/>
      <c r="AI41" s="6"/>
      <c r="AJ41" s="5"/>
      <c r="AK41" s="5"/>
      <c r="AL41" s="5"/>
      <c r="AM41" s="5"/>
      <c r="AN41" s="5"/>
      <c r="AO41" s="5"/>
      <c r="AP41" s="5"/>
      <c r="AQ41" s="6"/>
      <c r="AR41" s="9"/>
    </row>
    <row r="42" spans="1:44" s="59" customFormat="1" ht="13.5" thickBot="1" x14ac:dyDescent="0.25">
      <c r="A42" s="61" t="s">
        <v>75</v>
      </c>
      <c r="B42" s="66"/>
      <c r="C42" s="64"/>
      <c r="D42" s="62"/>
      <c r="E42" s="62"/>
      <c r="F42" s="62"/>
      <c r="G42" s="63">
        <f>SUM(G40:G41)</f>
        <v>0</v>
      </c>
      <c r="H42" s="62"/>
      <c r="I42" s="62"/>
      <c r="J42" s="62"/>
      <c r="K42" s="62"/>
      <c r="L42" s="62"/>
      <c r="M42" s="63"/>
      <c r="N42" s="123"/>
      <c r="O42" s="62"/>
      <c r="P42" s="127"/>
      <c r="Q42" s="63">
        <f>SUM(Q40:Q41)</f>
        <v>0</v>
      </c>
      <c r="R42" s="65"/>
      <c r="T42" s="8"/>
      <c r="U42" s="8"/>
      <c r="V42" s="7"/>
      <c r="W42" s="8"/>
      <c r="X42" s="8"/>
      <c r="Y42" s="8"/>
      <c r="Z42" s="8"/>
      <c r="AA42" s="8"/>
      <c r="AB42" s="8"/>
      <c r="AC42" s="8"/>
      <c r="AD42" s="7"/>
      <c r="AE42" s="58"/>
      <c r="AG42" s="8"/>
      <c r="AH42" s="8"/>
      <c r="AI42" s="7"/>
      <c r="AJ42" s="8"/>
      <c r="AK42" s="8"/>
      <c r="AL42" s="8"/>
      <c r="AM42" s="8"/>
      <c r="AN42" s="8"/>
      <c r="AO42" s="8"/>
      <c r="AP42" s="8"/>
      <c r="AQ42" s="7"/>
      <c r="AR42" s="58"/>
    </row>
    <row r="43" spans="1:44" x14ac:dyDescent="0.2">
      <c r="A43" s="39"/>
      <c r="B43" s="46" t="s">
        <v>13</v>
      </c>
      <c r="C43" s="41"/>
      <c r="D43" s="40" t="s">
        <v>76</v>
      </c>
      <c r="E43" s="40"/>
      <c r="F43" s="40"/>
      <c r="G43" s="44"/>
      <c r="H43" s="40">
        <v>5994</v>
      </c>
      <c r="I43" s="40">
        <v>0.1</v>
      </c>
      <c r="J43" s="40">
        <v>0.1</v>
      </c>
      <c r="K43" s="40">
        <v>0.05</v>
      </c>
      <c r="L43" s="40"/>
      <c r="M43" s="43">
        <f>H43*(1+I43+J43+K43+L43)</f>
        <v>7492.5000000000009</v>
      </c>
      <c r="N43" s="121">
        <f>ROUND(M43,2)</f>
        <v>7492.5</v>
      </c>
      <c r="O43" s="40">
        <v>1</v>
      </c>
      <c r="P43" s="128">
        <f>N43*O43</f>
        <v>7492.5</v>
      </c>
      <c r="Q43" s="44">
        <f>P43*G43</f>
        <v>0</v>
      </c>
      <c r="R43" s="10"/>
      <c r="T43" s="5"/>
      <c r="U43" s="5"/>
      <c r="V43" s="6"/>
      <c r="W43" s="5"/>
      <c r="X43" s="5"/>
      <c r="Y43" s="5"/>
      <c r="Z43" s="5"/>
      <c r="AA43" s="5"/>
      <c r="AB43" s="5"/>
      <c r="AC43" s="5"/>
      <c r="AD43" s="6"/>
      <c r="AE43" s="9"/>
      <c r="AG43" s="5"/>
      <c r="AH43" s="5"/>
      <c r="AI43" s="6"/>
      <c r="AJ43" s="5"/>
      <c r="AK43" s="5"/>
      <c r="AL43" s="5"/>
      <c r="AM43" s="5"/>
      <c r="AN43" s="5"/>
      <c r="AO43" s="5"/>
      <c r="AP43" s="5"/>
      <c r="AQ43" s="6"/>
      <c r="AR43" s="9"/>
    </row>
    <row r="44" spans="1:44" ht="13.5" thickBot="1" x14ac:dyDescent="0.25">
      <c r="A44" s="37" t="s">
        <v>33</v>
      </c>
      <c r="B44" s="33" t="s">
        <v>30</v>
      </c>
      <c r="C44" s="48" t="s">
        <v>42</v>
      </c>
      <c r="D44" s="40" t="s">
        <v>76</v>
      </c>
      <c r="E44" s="32" t="s">
        <v>14</v>
      </c>
      <c r="F44" s="32"/>
      <c r="G44" s="38"/>
      <c r="H44" s="32">
        <v>5994</v>
      </c>
      <c r="I44" s="32">
        <v>0.1</v>
      </c>
      <c r="J44" s="32">
        <v>0.2</v>
      </c>
      <c r="K44" s="32">
        <v>0.05</v>
      </c>
      <c r="L44" s="32"/>
      <c r="M44" s="36">
        <f>H44*(1+I44+J44+K44+L44)</f>
        <v>8091.9000000000005</v>
      </c>
      <c r="N44" s="121">
        <f>ROUND(M44,2)</f>
        <v>8091.9</v>
      </c>
      <c r="O44" s="32">
        <v>1</v>
      </c>
      <c r="P44" s="126">
        <f>N44*O44</f>
        <v>8091.9</v>
      </c>
      <c r="Q44" s="38">
        <f>P44*G44</f>
        <v>0</v>
      </c>
      <c r="R44" s="10"/>
      <c r="T44" s="5"/>
      <c r="U44" s="5"/>
      <c r="V44" s="6"/>
      <c r="W44" s="5"/>
      <c r="X44" s="5"/>
      <c r="Y44" s="5"/>
      <c r="Z44" s="5"/>
      <c r="AA44" s="5"/>
      <c r="AB44" s="5"/>
      <c r="AC44" s="5"/>
      <c r="AD44" s="6"/>
      <c r="AE44" s="9"/>
      <c r="AG44" s="5"/>
      <c r="AH44" s="5"/>
      <c r="AI44" s="6"/>
      <c r="AJ44" s="5"/>
      <c r="AK44" s="5"/>
      <c r="AL44" s="5"/>
      <c r="AM44" s="5"/>
      <c r="AN44" s="5"/>
      <c r="AO44" s="5"/>
      <c r="AP44" s="5"/>
      <c r="AQ44" s="6"/>
      <c r="AR44" s="9"/>
    </row>
    <row r="45" spans="1:44" s="59" customFormat="1" ht="13.5" thickBot="1" x14ac:dyDescent="0.25">
      <c r="A45" s="61" t="s">
        <v>77</v>
      </c>
      <c r="B45" s="66"/>
      <c r="C45" s="64"/>
      <c r="D45" s="62"/>
      <c r="E45" s="62"/>
      <c r="F45" s="62"/>
      <c r="G45" s="63">
        <f>SUM(G43:G44)</f>
        <v>0</v>
      </c>
      <c r="H45" s="62"/>
      <c r="I45" s="62"/>
      <c r="J45" s="62"/>
      <c r="K45" s="62"/>
      <c r="L45" s="62"/>
      <c r="M45" s="63"/>
      <c r="N45" s="123"/>
      <c r="O45" s="62"/>
      <c r="P45" s="127"/>
      <c r="Q45" s="63">
        <f>SUM(Q43:Q44)</f>
        <v>0</v>
      </c>
      <c r="R45" s="65"/>
      <c r="T45" s="8"/>
      <c r="U45" s="8"/>
      <c r="V45" s="7"/>
      <c r="W45" s="8"/>
      <c r="X45" s="8"/>
      <c r="Y45" s="8"/>
      <c r="Z45" s="8"/>
      <c r="AA45" s="8"/>
      <c r="AB45" s="8"/>
      <c r="AC45" s="8"/>
      <c r="AD45" s="7"/>
      <c r="AE45" s="58"/>
      <c r="AG45" s="8"/>
      <c r="AH45" s="8"/>
      <c r="AI45" s="7"/>
      <c r="AJ45" s="8"/>
      <c r="AK45" s="8"/>
      <c r="AL45" s="8"/>
      <c r="AM45" s="8"/>
      <c r="AN45" s="8"/>
      <c r="AO45" s="8"/>
      <c r="AP45" s="8"/>
      <c r="AQ45" s="7"/>
      <c r="AR45" s="58"/>
    </row>
    <row r="46" spans="1:44" x14ac:dyDescent="0.2">
      <c r="A46" s="39"/>
      <c r="B46" s="46" t="s">
        <v>13</v>
      </c>
      <c r="C46" s="41"/>
      <c r="D46" s="40" t="s">
        <v>78</v>
      </c>
      <c r="E46" s="40"/>
      <c r="F46" s="40"/>
      <c r="G46" s="44"/>
      <c r="H46" s="40">
        <v>5994</v>
      </c>
      <c r="I46" s="40">
        <v>0.1</v>
      </c>
      <c r="J46" s="40">
        <v>0.1</v>
      </c>
      <c r="K46" s="40">
        <v>0.25</v>
      </c>
      <c r="L46" s="40"/>
      <c r="M46" s="43">
        <f>H46*(1+I46+J46+K46+L46)</f>
        <v>8691.3000000000011</v>
      </c>
      <c r="N46" s="121">
        <f>ROUND(M46,2)</f>
        <v>8691.2999999999993</v>
      </c>
      <c r="O46" s="40">
        <v>1</v>
      </c>
      <c r="P46" s="128">
        <f>N46*O46</f>
        <v>8691.2999999999993</v>
      </c>
      <c r="Q46" s="44">
        <f>P46*G46</f>
        <v>0</v>
      </c>
      <c r="R46" s="10"/>
      <c r="T46" s="5"/>
      <c r="U46" s="5"/>
      <c r="V46" s="6"/>
      <c r="W46" s="5"/>
      <c r="X46" s="5"/>
      <c r="Y46" s="5"/>
      <c r="Z46" s="5"/>
      <c r="AA46" s="5"/>
      <c r="AB46" s="5"/>
      <c r="AC46" s="5"/>
      <c r="AD46" s="6"/>
      <c r="AE46" s="9"/>
      <c r="AG46" s="5"/>
      <c r="AH46" s="5"/>
      <c r="AI46" s="6"/>
      <c r="AJ46" s="5"/>
      <c r="AK46" s="5"/>
      <c r="AL46" s="5"/>
      <c r="AM46" s="5"/>
      <c r="AN46" s="5"/>
      <c r="AO46" s="5"/>
      <c r="AP46" s="5"/>
      <c r="AQ46" s="6"/>
      <c r="AR46" s="9"/>
    </row>
    <row r="47" spans="1:44" ht="13.5" thickBot="1" x14ac:dyDescent="0.25">
      <c r="A47" s="37" t="s">
        <v>33</v>
      </c>
      <c r="B47" s="33" t="s">
        <v>30</v>
      </c>
      <c r="C47" s="48" t="s">
        <v>42</v>
      </c>
      <c r="D47" s="40" t="s">
        <v>78</v>
      </c>
      <c r="E47" s="32" t="s">
        <v>14</v>
      </c>
      <c r="F47" s="32"/>
      <c r="G47" s="38"/>
      <c r="H47" s="32">
        <v>5994</v>
      </c>
      <c r="I47" s="32">
        <v>0.1</v>
      </c>
      <c r="J47" s="32">
        <v>0.2</v>
      </c>
      <c r="K47" s="40">
        <v>0.25</v>
      </c>
      <c r="L47" s="32"/>
      <c r="M47" s="36">
        <f>H47*(1+I47+J47+K47+L47)</f>
        <v>9290.7000000000007</v>
      </c>
      <c r="N47" s="121">
        <f>ROUND(M47,2)</f>
        <v>9290.7000000000007</v>
      </c>
      <c r="O47" s="32">
        <v>1</v>
      </c>
      <c r="P47" s="126">
        <f>N47*O47</f>
        <v>9290.7000000000007</v>
      </c>
      <c r="Q47" s="38">
        <f>P47*G47</f>
        <v>0</v>
      </c>
      <c r="R47" s="10"/>
      <c r="T47" s="5"/>
      <c r="U47" s="5"/>
      <c r="V47" s="6"/>
      <c r="W47" s="5"/>
      <c r="X47" s="5"/>
      <c r="Y47" s="5"/>
      <c r="Z47" s="5"/>
      <c r="AA47" s="5"/>
      <c r="AB47" s="5"/>
      <c r="AC47" s="5"/>
      <c r="AD47" s="6"/>
      <c r="AE47" s="9"/>
      <c r="AG47" s="5"/>
      <c r="AH47" s="5"/>
      <c r="AI47" s="6"/>
      <c r="AJ47" s="5"/>
      <c r="AK47" s="5"/>
      <c r="AL47" s="5"/>
      <c r="AM47" s="5"/>
      <c r="AN47" s="5"/>
      <c r="AO47" s="5"/>
      <c r="AP47" s="5"/>
      <c r="AQ47" s="6"/>
      <c r="AR47" s="9"/>
    </row>
    <row r="48" spans="1:44" s="59" customFormat="1" ht="13.5" thickBot="1" x14ac:dyDescent="0.25">
      <c r="A48" s="61" t="s">
        <v>79</v>
      </c>
      <c r="B48" s="66"/>
      <c r="C48" s="64"/>
      <c r="D48" s="62"/>
      <c r="E48" s="62"/>
      <c r="F48" s="62"/>
      <c r="G48" s="63">
        <f>SUM(G46:G47)</f>
        <v>0</v>
      </c>
      <c r="H48" s="62"/>
      <c r="I48" s="62"/>
      <c r="J48" s="62"/>
      <c r="K48" s="62"/>
      <c r="L48" s="62"/>
      <c r="M48" s="63"/>
      <c r="N48" s="123"/>
      <c r="O48" s="62"/>
      <c r="P48" s="127"/>
      <c r="Q48" s="63">
        <f>SUM(Q46:Q47)</f>
        <v>0</v>
      </c>
      <c r="R48" s="65"/>
      <c r="T48" s="8"/>
      <c r="U48" s="8"/>
      <c r="V48" s="7"/>
      <c r="W48" s="8"/>
      <c r="X48" s="8"/>
      <c r="Y48" s="8"/>
      <c r="Z48" s="8"/>
      <c r="AA48" s="8"/>
      <c r="AB48" s="8"/>
      <c r="AC48" s="8"/>
      <c r="AD48" s="7"/>
      <c r="AE48" s="58"/>
      <c r="AG48" s="8"/>
      <c r="AH48" s="8"/>
      <c r="AI48" s="7"/>
      <c r="AJ48" s="8"/>
      <c r="AK48" s="8"/>
      <c r="AL48" s="8"/>
      <c r="AM48" s="8"/>
      <c r="AN48" s="8"/>
      <c r="AO48" s="8"/>
      <c r="AP48" s="8"/>
      <c r="AQ48" s="7"/>
      <c r="AR48" s="58"/>
    </row>
    <row r="49" spans="1:44" x14ac:dyDescent="0.2">
      <c r="A49" s="39"/>
      <c r="B49" s="46" t="s">
        <v>13</v>
      </c>
      <c r="C49" s="41"/>
      <c r="D49" s="40" t="s">
        <v>80</v>
      </c>
      <c r="E49" s="40"/>
      <c r="F49" s="40"/>
      <c r="G49" s="44"/>
      <c r="H49" s="40">
        <v>5994</v>
      </c>
      <c r="I49" s="40">
        <v>0.1</v>
      </c>
      <c r="J49" s="40">
        <v>0.1</v>
      </c>
      <c r="K49" s="40">
        <v>0.25</v>
      </c>
      <c r="L49" s="40"/>
      <c r="M49" s="43">
        <f>H49*(1+I49+J49+K49+L49)</f>
        <v>8691.3000000000011</v>
      </c>
      <c r="N49" s="121">
        <f>ROUND(M49,2)</f>
        <v>8691.2999999999993</v>
      </c>
      <c r="O49" s="40">
        <v>1</v>
      </c>
      <c r="P49" s="128">
        <f>N49*O49</f>
        <v>8691.2999999999993</v>
      </c>
      <c r="Q49" s="44">
        <f>P49*G49</f>
        <v>0</v>
      </c>
      <c r="R49" s="10"/>
      <c r="T49" s="5"/>
      <c r="U49" s="5"/>
      <c r="V49" s="6"/>
      <c r="W49" s="5"/>
      <c r="X49" s="5"/>
      <c r="Y49" s="5"/>
      <c r="Z49" s="5"/>
      <c r="AA49" s="5"/>
      <c r="AB49" s="5"/>
      <c r="AC49" s="5"/>
      <c r="AD49" s="6"/>
      <c r="AE49" s="9"/>
      <c r="AG49" s="5"/>
      <c r="AH49" s="5"/>
      <c r="AI49" s="6"/>
      <c r="AJ49" s="5"/>
      <c r="AK49" s="5"/>
      <c r="AL49" s="5"/>
      <c r="AM49" s="5"/>
      <c r="AN49" s="5"/>
      <c r="AO49" s="5"/>
      <c r="AP49" s="5"/>
      <c r="AQ49" s="6"/>
      <c r="AR49" s="9"/>
    </row>
    <row r="50" spans="1:44" ht="13.5" thickBot="1" x14ac:dyDescent="0.25">
      <c r="A50" s="37" t="s">
        <v>33</v>
      </c>
      <c r="B50" s="33" t="s">
        <v>30</v>
      </c>
      <c r="C50" s="48" t="s">
        <v>42</v>
      </c>
      <c r="D50" s="40" t="s">
        <v>80</v>
      </c>
      <c r="E50" s="32" t="s">
        <v>14</v>
      </c>
      <c r="F50" s="32"/>
      <c r="G50" s="38"/>
      <c r="H50" s="32">
        <v>5994</v>
      </c>
      <c r="I50" s="32">
        <v>0.1</v>
      </c>
      <c r="J50" s="32">
        <v>0.2</v>
      </c>
      <c r="K50" s="40">
        <v>0.25</v>
      </c>
      <c r="L50" s="32"/>
      <c r="M50" s="36">
        <f>H50*(1+I50+J50+K50+L50)</f>
        <v>9290.7000000000007</v>
      </c>
      <c r="N50" s="121">
        <f>ROUND(M50,2)</f>
        <v>9290.7000000000007</v>
      </c>
      <c r="O50" s="32">
        <v>1</v>
      </c>
      <c r="P50" s="126">
        <f>N50*O50</f>
        <v>9290.7000000000007</v>
      </c>
      <c r="Q50" s="38">
        <f>P50*G50</f>
        <v>0</v>
      </c>
      <c r="R50" s="10"/>
      <c r="T50" s="5"/>
      <c r="U50" s="5"/>
      <c r="V50" s="6"/>
      <c r="W50" s="5"/>
      <c r="X50" s="5"/>
      <c r="Y50" s="5"/>
      <c r="Z50" s="5"/>
      <c r="AA50" s="5"/>
      <c r="AB50" s="5"/>
      <c r="AC50" s="5"/>
      <c r="AD50" s="6"/>
      <c r="AE50" s="9"/>
      <c r="AG50" s="5"/>
      <c r="AH50" s="5"/>
      <c r="AI50" s="6"/>
      <c r="AJ50" s="5"/>
      <c r="AK50" s="5"/>
      <c r="AL50" s="5"/>
      <c r="AM50" s="5"/>
      <c r="AN50" s="5"/>
      <c r="AO50" s="5"/>
      <c r="AP50" s="5"/>
      <c r="AQ50" s="6"/>
      <c r="AR50" s="9"/>
    </row>
    <row r="51" spans="1:44" s="59" customFormat="1" ht="13.5" thickBot="1" x14ac:dyDescent="0.25">
      <c r="A51" s="61" t="s">
        <v>81</v>
      </c>
      <c r="B51" s="66"/>
      <c r="C51" s="64"/>
      <c r="D51" s="62"/>
      <c r="E51" s="62"/>
      <c r="F51" s="62"/>
      <c r="G51" s="63">
        <f>SUM(G49:G50)</f>
        <v>0</v>
      </c>
      <c r="H51" s="62"/>
      <c r="I51" s="62"/>
      <c r="J51" s="62"/>
      <c r="K51" s="62"/>
      <c r="L51" s="62"/>
      <c r="M51" s="63"/>
      <c r="N51" s="123"/>
      <c r="O51" s="62"/>
      <c r="P51" s="127"/>
      <c r="Q51" s="63">
        <f>SUM(Q49:Q50)</f>
        <v>0</v>
      </c>
      <c r="R51" s="65"/>
      <c r="T51" s="8"/>
      <c r="U51" s="8"/>
      <c r="V51" s="7"/>
      <c r="W51" s="8"/>
      <c r="X51" s="8"/>
      <c r="Y51" s="8"/>
      <c r="Z51" s="8"/>
      <c r="AA51" s="8"/>
      <c r="AB51" s="8"/>
      <c r="AC51" s="8"/>
      <c r="AD51" s="7"/>
      <c r="AE51" s="58"/>
      <c r="AG51" s="8"/>
      <c r="AH51" s="8"/>
      <c r="AI51" s="7"/>
      <c r="AJ51" s="8"/>
      <c r="AK51" s="8"/>
      <c r="AL51" s="8"/>
      <c r="AM51" s="8"/>
      <c r="AN51" s="8"/>
      <c r="AO51" s="8"/>
      <c r="AP51" s="8"/>
      <c r="AQ51" s="7"/>
      <c r="AR51" s="58"/>
    </row>
    <row r="52" spans="1:44" x14ac:dyDescent="0.2">
      <c r="A52" s="39"/>
      <c r="B52" s="40"/>
      <c r="C52" s="41"/>
      <c r="D52" s="40" t="s">
        <v>19</v>
      </c>
      <c r="E52" s="40"/>
      <c r="F52" s="77"/>
      <c r="G52" s="44">
        <f>F52/18</f>
        <v>0</v>
      </c>
      <c r="H52" s="40">
        <v>5994</v>
      </c>
      <c r="I52" s="40">
        <v>0</v>
      </c>
      <c r="J52" s="40">
        <v>0.1</v>
      </c>
      <c r="K52" s="40">
        <v>0.05</v>
      </c>
      <c r="L52" s="40"/>
      <c r="M52" s="43">
        <f t="shared" ref="M52:M58" si="9">H52*(1+I52+J52+K52+L52)</f>
        <v>6893.1</v>
      </c>
      <c r="N52" s="121">
        <f t="shared" ref="N52:N89" si="10">ROUND(M52,2)</f>
        <v>6893.1</v>
      </c>
      <c r="O52" s="39">
        <v>1</v>
      </c>
      <c r="P52" s="128">
        <f t="shared" ref="P52:P58" si="11">N52*O52</f>
        <v>6893.1</v>
      </c>
      <c r="Q52" s="44">
        <f t="shared" ref="Q52:Q58" si="12">P52/18*F52</f>
        <v>0</v>
      </c>
      <c r="R52" s="6"/>
      <c r="T52" s="5"/>
      <c r="U52" s="5"/>
      <c r="V52" s="6"/>
      <c r="W52" s="5"/>
      <c r="X52" s="5"/>
      <c r="Y52" s="5"/>
      <c r="Z52" s="5"/>
      <c r="AA52" s="5"/>
      <c r="AB52" s="5"/>
      <c r="AC52" s="5"/>
      <c r="AD52" s="6"/>
      <c r="AE52" s="9"/>
      <c r="AG52" s="5"/>
      <c r="AH52" s="5"/>
      <c r="AI52" s="6"/>
      <c r="AJ52" s="5"/>
      <c r="AK52" s="5"/>
      <c r="AL52" s="5"/>
      <c r="AM52" s="5"/>
      <c r="AN52" s="5"/>
      <c r="AO52" s="5"/>
      <c r="AP52" s="5"/>
      <c r="AQ52" s="6"/>
      <c r="AR52" s="9"/>
    </row>
    <row r="53" spans="1:44" x14ac:dyDescent="0.2">
      <c r="A53" s="20"/>
      <c r="B53" s="21" t="s">
        <v>13</v>
      </c>
      <c r="C53" s="25"/>
      <c r="D53" s="21" t="s">
        <v>19</v>
      </c>
      <c r="E53" s="20"/>
      <c r="F53" s="78"/>
      <c r="G53" s="24">
        <v>0</v>
      </c>
      <c r="H53" s="21">
        <v>5994</v>
      </c>
      <c r="I53" s="21">
        <v>0.1</v>
      </c>
      <c r="J53" s="21">
        <v>0.1</v>
      </c>
      <c r="K53" s="21">
        <v>0.05</v>
      </c>
      <c r="L53" s="21"/>
      <c r="M53" s="23">
        <f t="shared" si="9"/>
        <v>7492.5000000000009</v>
      </c>
      <c r="N53" s="121">
        <f t="shared" si="10"/>
        <v>7492.5</v>
      </c>
      <c r="O53" s="20">
        <v>1</v>
      </c>
      <c r="P53" s="125">
        <f t="shared" si="11"/>
        <v>7492.5</v>
      </c>
      <c r="Q53" s="24">
        <f t="shared" si="12"/>
        <v>0</v>
      </c>
      <c r="R53" s="5"/>
      <c r="T53" s="5"/>
      <c r="U53" s="5"/>
      <c r="V53" s="6"/>
      <c r="W53" s="5"/>
      <c r="X53" s="5"/>
      <c r="Y53" s="5"/>
      <c r="Z53" s="5"/>
      <c r="AA53" s="5"/>
      <c r="AB53" s="5"/>
      <c r="AC53" s="5"/>
      <c r="AD53" s="6"/>
      <c r="AE53" s="9"/>
      <c r="AG53" s="5"/>
      <c r="AH53" s="5"/>
      <c r="AI53" s="6"/>
      <c r="AJ53" s="5"/>
      <c r="AK53" s="5"/>
      <c r="AL53" s="5"/>
      <c r="AM53" s="5"/>
      <c r="AN53" s="5"/>
      <c r="AO53" s="5"/>
      <c r="AP53" s="5"/>
      <c r="AQ53" s="6"/>
      <c r="AR53" s="9"/>
    </row>
    <row r="54" spans="1:44" x14ac:dyDescent="0.2">
      <c r="A54" s="20"/>
      <c r="B54" s="21" t="s">
        <v>30</v>
      </c>
      <c r="C54" s="25"/>
      <c r="D54" s="60" t="s">
        <v>19</v>
      </c>
      <c r="E54" s="21"/>
      <c r="F54" s="67"/>
      <c r="G54" s="24">
        <f>F54/18</f>
        <v>0</v>
      </c>
      <c r="H54" s="21">
        <v>5994</v>
      </c>
      <c r="I54" s="21"/>
      <c r="J54" s="21">
        <v>0.1</v>
      </c>
      <c r="K54" s="21">
        <v>0.05</v>
      </c>
      <c r="L54" s="21"/>
      <c r="M54" s="23">
        <f t="shared" si="9"/>
        <v>6893.1</v>
      </c>
      <c r="N54" s="121">
        <f t="shared" si="10"/>
        <v>6893.1</v>
      </c>
      <c r="O54" s="20">
        <v>1</v>
      </c>
      <c r="P54" s="125">
        <f t="shared" si="11"/>
        <v>6893.1</v>
      </c>
      <c r="Q54" s="24">
        <f t="shared" si="12"/>
        <v>0</v>
      </c>
      <c r="R54" s="6"/>
      <c r="T54" s="5"/>
      <c r="U54" s="5"/>
      <c r="V54" s="6"/>
      <c r="W54" s="5"/>
      <c r="X54" s="5"/>
      <c r="Y54" s="5"/>
      <c r="Z54" s="5"/>
      <c r="AA54" s="5"/>
      <c r="AB54" s="5"/>
      <c r="AC54" s="5"/>
      <c r="AD54" s="6"/>
      <c r="AE54" s="9"/>
      <c r="AG54" s="5"/>
      <c r="AH54" s="5"/>
      <c r="AI54" s="6"/>
      <c r="AJ54" s="5"/>
      <c r="AK54" s="5"/>
      <c r="AL54" s="5"/>
      <c r="AM54" s="5"/>
      <c r="AN54" s="5"/>
      <c r="AO54" s="5"/>
      <c r="AP54" s="5"/>
      <c r="AQ54" s="6"/>
      <c r="AR54" s="9"/>
    </row>
    <row r="55" spans="1:44" x14ac:dyDescent="0.2">
      <c r="A55" s="20"/>
      <c r="B55" s="21" t="s">
        <v>30</v>
      </c>
      <c r="C55" s="25"/>
      <c r="D55" s="21" t="s">
        <v>19</v>
      </c>
      <c r="E55" s="21"/>
      <c r="F55" s="78"/>
      <c r="G55" s="24">
        <f>F55/18</f>
        <v>0</v>
      </c>
      <c r="H55" s="21">
        <v>5994</v>
      </c>
      <c r="I55" s="21"/>
      <c r="J55" s="21">
        <v>0.3</v>
      </c>
      <c r="K55" s="21">
        <v>0.05</v>
      </c>
      <c r="L55" s="21"/>
      <c r="M55" s="23">
        <f t="shared" si="9"/>
        <v>8091.9000000000005</v>
      </c>
      <c r="N55" s="121">
        <f t="shared" si="10"/>
        <v>8091.9</v>
      </c>
      <c r="O55" s="20">
        <v>1</v>
      </c>
      <c r="P55" s="125">
        <f t="shared" si="11"/>
        <v>8091.9</v>
      </c>
      <c r="Q55" s="24">
        <f t="shared" si="12"/>
        <v>0</v>
      </c>
      <c r="R55" s="9"/>
      <c r="T55" s="5"/>
      <c r="U55" s="5"/>
      <c r="V55" s="6"/>
      <c r="W55" s="5"/>
      <c r="X55" s="5"/>
      <c r="Y55" s="5"/>
      <c r="Z55" s="5"/>
      <c r="AA55" s="5"/>
      <c r="AB55" s="5"/>
      <c r="AC55" s="5"/>
      <c r="AD55" s="6"/>
      <c r="AE55" s="9"/>
      <c r="AG55" s="5"/>
      <c r="AH55" s="5"/>
      <c r="AI55" s="6"/>
      <c r="AJ55" s="5"/>
      <c r="AK55" s="5"/>
      <c r="AL55" s="5"/>
      <c r="AM55" s="5"/>
      <c r="AN55" s="5"/>
      <c r="AO55" s="5"/>
      <c r="AP55" s="5"/>
      <c r="AQ55" s="6"/>
      <c r="AR55" s="9"/>
    </row>
    <row r="56" spans="1:44" x14ac:dyDescent="0.2">
      <c r="A56" s="20"/>
      <c r="B56" s="21" t="s">
        <v>13</v>
      </c>
      <c r="C56" s="25"/>
      <c r="D56" s="21" t="s">
        <v>19</v>
      </c>
      <c r="E56" s="21"/>
      <c r="F56" s="79"/>
      <c r="G56" s="24">
        <f>F56/18</f>
        <v>0</v>
      </c>
      <c r="H56" s="21">
        <v>5994</v>
      </c>
      <c r="I56" s="21">
        <v>0.1</v>
      </c>
      <c r="J56" s="21">
        <v>0.1</v>
      </c>
      <c r="K56" s="21">
        <v>0.05</v>
      </c>
      <c r="L56" s="21"/>
      <c r="M56" s="23">
        <f t="shared" si="9"/>
        <v>7492.5000000000009</v>
      </c>
      <c r="N56" s="121">
        <f t="shared" si="10"/>
        <v>7492.5</v>
      </c>
      <c r="O56" s="20">
        <v>1</v>
      </c>
      <c r="P56" s="125">
        <f t="shared" si="11"/>
        <v>7492.5</v>
      </c>
      <c r="Q56" s="24">
        <f t="shared" si="12"/>
        <v>0</v>
      </c>
      <c r="R56" s="9"/>
      <c r="T56" s="5"/>
      <c r="U56" s="5"/>
      <c r="V56" s="6"/>
      <c r="W56" s="5"/>
      <c r="X56" s="5"/>
      <c r="Y56" s="5"/>
      <c r="Z56" s="5"/>
      <c r="AA56" s="5"/>
      <c r="AB56" s="5"/>
      <c r="AC56" s="5"/>
      <c r="AD56" s="6"/>
      <c r="AE56" s="9"/>
      <c r="AG56" s="5"/>
      <c r="AH56" s="5"/>
      <c r="AI56" s="6"/>
      <c r="AJ56" s="5"/>
      <c r="AK56" s="5"/>
      <c r="AL56" s="5"/>
      <c r="AM56" s="5"/>
      <c r="AN56" s="5"/>
      <c r="AO56" s="5"/>
      <c r="AP56" s="5"/>
      <c r="AQ56" s="6"/>
      <c r="AR56" s="9"/>
    </row>
    <row r="57" spans="1:44" x14ac:dyDescent="0.2">
      <c r="A57" s="20"/>
      <c r="B57" s="21" t="s">
        <v>30</v>
      </c>
      <c r="C57" s="25"/>
      <c r="D57" s="21" t="s">
        <v>19</v>
      </c>
      <c r="E57" s="31"/>
      <c r="F57" s="78"/>
      <c r="G57" s="24">
        <f>F57/18</f>
        <v>0</v>
      </c>
      <c r="H57" s="21">
        <v>5994</v>
      </c>
      <c r="I57" s="21"/>
      <c r="J57" s="21">
        <v>0.1</v>
      </c>
      <c r="K57" s="21">
        <v>0.05</v>
      </c>
      <c r="L57" s="21"/>
      <c r="M57" s="23">
        <f t="shared" si="9"/>
        <v>6893.1</v>
      </c>
      <c r="N57" s="121">
        <f t="shared" si="10"/>
        <v>6893.1</v>
      </c>
      <c r="O57" s="20">
        <v>1</v>
      </c>
      <c r="P57" s="125">
        <f t="shared" si="11"/>
        <v>6893.1</v>
      </c>
      <c r="Q57" s="24">
        <f t="shared" si="12"/>
        <v>0</v>
      </c>
      <c r="R57" s="9"/>
      <c r="T57" s="5"/>
      <c r="U57" s="5"/>
      <c r="V57" s="6"/>
      <c r="W57" s="5"/>
      <c r="X57" s="5"/>
      <c r="Y57" s="5"/>
      <c r="Z57" s="5"/>
      <c r="AA57" s="5"/>
      <c r="AB57" s="5"/>
      <c r="AC57" s="5"/>
      <c r="AD57" s="6"/>
      <c r="AE57" s="9"/>
      <c r="AG57" s="5"/>
      <c r="AH57" s="5"/>
      <c r="AI57" s="6"/>
      <c r="AJ57" s="5"/>
      <c r="AK57" s="5"/>
      <c r="AL57" s="5"/>
      <c r="AM57" s="5"/>
      <c r="AN57" s="5"/>
      <c r="AO57" s="5"/>
      <c r="AP57" s="5"/>
      <c r="AQ57" s="6"/>
      <c r="AR57" s="9"/>
    </row>
    <row r="58" spans="1:44" x14ac:dyDescent="0.2">
      <c r="A58" s="20"/>
      <c r="B58" s="21" t="s">
        <v>13</v>
      </c>
      <c r="C58" s="25"/>
      <c r="D58" s="21" t="s">
        <v>19</v>
      </c>
      <c r="E58" s="31"/>
      <c r="F58" s="78"/>
      <c r="G58" s="24">
        <f>F58/18</f>
        <v>0</v>
      </c>
      <c r="H58" s="21">
        <v>5994</v>
      </c>
      <c r="I58" s="21">
        <v>0.1</v>
      </c>
      <c r="J58" s="21">
        <v>0.1</v>
      </c>
      <c r="K58" s="21">
        <v>0.05</v>
      </c>
      <c r="L58" s="21"/>
      <c r="M58" s="23">
        <f t="shared" si="9"/>
        <v>7492.5000000000009</v>
      </c>
      <c r="N58" s="121">
        <f t="shared" si="10"/>
        <v>7492.5</v>
      </c>
      <c r="O58" s="20">
        <v>1</v>
      </c>
      <c r="P58" s="125">
        <f t="shared" si="11"/>
        <v>7492.5</v>
      </c>
      <c r="Q58" s="24">
        <f t="shared" si="12"/>
        <v>0</v>
      </c>
      <c r="R58" s="9"/>
      <c r="T58" s="5"/>
      <c r="U58" s="5"/>
      <c r="V58" s="6"/>
      <c r="W58" s="5"/>
      <c r="X58" s="5"/>
      <c r="Y58" s="5"/>
      <c r="Z58" s="5"/>
      <c r="AA58" s="5"/>
      <c r="AB58" s="5"/>
      <c r="AC58" s="5"/>
      <c r="AD58" s="6"/>
      <c r="AE58" s="9"/>
      <c r="AG58" s="5"/>
      <c r="AH58" s="5"/>
      <c r="AI58" s="6"/>
      <c r="AJ58" s="5"/>
      <c r="AK58" s="5"/>
      <c r="AL58" s="5"/>
      <c r="AM58" s="5"/>
      <c r="AN58" s="5"/>
      <c r="AO58" s="5"/>
      <c r="AP58" s="5"/>
      <c r="AQ58" s="6"/>
      <c r="AR58" s="9"/>
    </row>
    <row r="59" spans="1:44" x14ac:dyDescent="0.2">
      <c r="A59" s="20"/>
      <c r="B59" s="21"/>
      <c r="C59" s="25"/>
      <c r="D59" s="21"/>
      <c r="E59" s="31"/>
      <c r="F59" s="78"/>
      <c r="G59" s="21"/>
      <c r="H59" s="21"/>
      <c r="I59" s="21"/>
      <c r="J59" s="21"/>
      <c r="K59" s="21"/>
      <c r="L59" s="21"/>
      <c r="M59" s="23"/>
      <c r="N59" s="121">
        <f t="shared" si="10"/>
        <v>0</v>
      </c>
      <c r="O59" s="20"/>
      <c r="P59" s="125"/>
      <c r="Q59" s="24"/>
      <c r="R59" s="11"/>
      <c r="T59" s="5"/>
      <c r="U59" s="5"/>
      <c r="V59" s="6"/>
      <c r="W59" s="5"/>
      <c r="X59" s="5"/>
      <c r="Y59" s="5"/>
      <c r="Z59" s="5"/>
      <c r="AA59" s="5"/>
      <c r="AB59" s="5"/>
      <c r="AC59" s="5"/>
      <c r="AD59" s="6"/>
      <c r="AE59" s="9"/>
      <c r="AG59" s="5"/>
      <c r="AH59" s="5"/>
      <c r="AI59" s="6"/>
      <c r="AJ59" s="5"/>
      <c r="AK59" s="5"/>
      <c r="AL59" s="5"/>
      <c r="AM59" s="5"/>
      <c r="AN59" s="5"/>
      <c r="AO59" s="5"/>
      <c r="AP59" s="5"/>
      <c r="AQ59" s="6"/>
      <c r="AR59" s="9"/>
    </row>
    <row r="60" spans="1:44" x14ac:dyDescent="0.2">
      <c r="A60" s="20"/>
      <c r="B60" s="21" t="s">
        <v>13</v>
      </c>
      <c r="C60" s="25"/>
      <c r="D60" s="21" t="s">
        <v>19</v>
      </c>
      <c r="E60" s="31"/>
      <c r="F60" s="78"/>
      <c r="G60" s="24">
        <f t="shared" ref="G60:G89" si="13">F60/18</f>
        <v>0</v>
      </c>
      <c r="H60" s="21">
        <v>5994</v>
      </c>
      <c r="I60" s="21">
        <v>0.1</v>
      </c>
      <c r="J60" s="21">
        <v>0.3</v>
      </c>
      <c r="K60" s="21">
        <v>0.05</v>
      </c>
      <c r="L60" s="21"/>
      <c r="M60" s="23">
        <f t="shared" ref="M60:M67" si="14">H60*(1+I60+J60+K60+L60)</f>
        <v>8691.3000000000011</v>
      </c>
      <c r="N60" s="121">
        <f t="shared" si="10"/>
        <v>8691.2999999999993</v>
      </c>
      <c r="O60" s="20">
        <v>1</v>
      </c>
      <c r="P60" s="125">
        <f t="shared" ref="P60:P89" si="15">N60*O60</f>
        <v>8691.2999999999993</v>
      </c>
      <c r="Q60" s="24">
        <f t="shared" ref="Q60:Q89" si="16">P60/18*F60</f>
        <v>0</v>
      </c>
      <c r="R60" s="9"/>
      <c r="T60" s="5"/>
      <c r="U60" s="5"/>
      <c r="V60" s="6"/>
      <c r="W60" s="5"/>
      <c r="X60" s="5"/>
      <c r="Y60" s="5"/>
      <c r="Z60" s="5"/>
      <c r="AA60" s="5"/>
      <c r="AB60" s="5"/>
      <c r="AC60" s="5"/>
      <c r="AD60" s="6"/>
      <c r="AE60" s="9"/>
      <c r="AG60" s="5"/>
      <c r="AH60" s="5"/>
      <c r="AI60" s="6"/>
      <c r="AJ60" s="5"/>
      <c r="AK60" s="5"/>
      <c r="AL60" s="5"/>
      <c r="AM60" s="5"/>
      <c r="AN60" s="5"/>
      <c r="AO60" s="5"/>
      <c r="AP60" s="5"/>
      <c r="AQ60" s="6"/>
      <c r="AR60" s="9"/>
    </row>
    <row r="61" spans="1:44" x14ac:dyDescent="0.2">
      <c r="A61" s="20"/>
      <c r="B61" s="29" t="s">
        <v>13</v>
      </c>
      <c r="C61" s="25"/>
      <c r="D61" s="21" t="s">
        <v>19</v>
      </c>
      <c r="E61" s="21"/>
      <c r="F61" s="78"/>
      <c r="G61" s="24">
        <f t="shared" si="13"/>
        <v>0</v>
      </c>
      <c r="H61" s="21">
        <v>5994</v>
      </c>
      <c r="I61" s="21">
        <v>0.1</v>
      </c>
      <c r="J61" s="21">
        <v>0.3</v>
      </c>
      <c r="K61" s="21">
        <v>0.05</v>
      </c>
      <c r="L61" s="21"/>
      <c r="M61" s="23">
        <f t="shared" si="14"/>
        <v>8691.3000000000011</v>
      </c>
      <c r="N61" s="121">
        <f t="shared" si="10"/>
        <v>8691.2999999999993</v>
      </c>
      <c r="O61" s="20">
        <v>1</v>
      </c>
      <c r="P61" s="125">
        <f t="shared" si="15"/>
        <v>8691.2999999999993</v>
      </c>
      <c r="Q61" s="24">
        <f t="shared" si="16"/>
        <v>0</v>
      </c>
      <c r="R61" s="9"/>
      <c r="T61" s="5"/>
      <c r="U61" s="5"/>
      <c r="V61" s="6"/>
      <c r="W61" s="5"/>
      <c r="X61" s="5"/>
      <c r="Y61" s="5"/>
      <c r="Z61" s="5"/>
      <c r="AA61" s="5"/>
      <c r="AB61" s="5"/>
      <c r="AC61" s="5"/>
      <c r="AD61" s="6"/>
      <c r="AE61" s="9"/>
      <c r="AG61" s="5"/>
      <c r="AH61" s="5"/>
      <c r="AI61" s="6"/>
      <c r="AJ61" s="5"/>
      <c r="AK61" s="5"/>
      <c r="AL61" s="5"/>
      <c r="AM61" s="5"/>
      <c r="AN61" s="5"/>
      <c r="AO61" s="5"/>
      <c r="AP61" s="5"/>
      <c r="AQ61" s="6"/>
      <c r="AR61" s="9"/>
    </row>
    <row r="62" spans="1:44" x14ac:dyDescent="0.2">
      <c r="A62" s="20"/>
      <c r="B62" s="21" t="s">
        <v>13</v>
      </c>
      <c r="C62" s="25"/>
      <c r="D62" s="21" t="s">
        <v>19</v>
      </c>
      <c r="E62" s="21"/>
      <c r="F62" s="78"/>
      <c r="G62" s="24">
        <f t="shared" si="13"/>
        <v>0</v>
      </c>
      <c r="H62" s="21">
        <v>5994</v>
      </c>
      <c r="I62" s="21">
        <v>0.1</v>
      </c>
      <c r="J62" s="21">
        <v>0.1</v>
      </c>
      <c r="K62" s="21">
        <v>0.05</v>
      </c>
      <c r="L62" s="21"/>
      <c r="M62" s="23">
        <f t="shared" si="14"/>
        <v>7492.5000000000009</v>
      </c>
      <c r="N62" s="121">
        <f t="shared" si="10"/>
        <v>7492.5</v>
      </c>
      <c r="O62" s="20">
        <v>1</v>
      </c>
      <c r="P62" s="125">
        <f t="shared" si="15"/>
        <v>7492.5</v>
      </c>
      <c r="Q62" s="24">
        <f t="shared" si="16"/>
        <v>0</v>
      </c>
      <c r="R62" s="9"/>
      <c r="T62" s="12"/>
      <c r="U62" s="5"/>
      <c r="V62" s="6"/>
      <c r="W62" s="5"/>
      <c r="X62" s="5"/>
      <c r="Y62" s="5"/>
      <c r="Z62" s="5"/>
      <c r="AA62" s="5"/>
      <c r="AB62" s="5"/>
      <c r="AC62" s="5"/>
      <c r="AD62" s="6"/>
      <c r="AE62" s="9"/>
      <c r="AG62" s="5"/>
      <c r="AH62" s="5"/>
      <c r="AI62" s="6"/>
      <c r="AJ62" s="5"/>
      <c r="AK62" s="5"/>
      <c r="AL62" s="5"/>
      <c r="AM62" s="5"/>
      <c r="AN62" s="5"/>
      <c r="AO62" s="5"/>
      <c r="AP62" s="5"/>
      <c r="AQ62" s="6"/>
      <c r="AR62" s="9"/>
    </row>
    <row r="63" spans="1:44" x14ac:dyDescent="0.2">
      <c r="A63" s="20"/>
      <c r="B63" s="21" t="s">
        <v>13</v>
      </c>
      <c r="C63" s="25"/>
      <c r="D63" s="21" t="s">
        <v>19</v>
      </c>
      <c r="E63" s="21"/>
      <c r="F63" s="78"/>
      <c r="G63" s="24">
        <f t="shared" si="13"/>
        <v>0</v>
      </c>
      <c r="H63" s="21">
        <v>5994</v>
      </c>
      <c r="I63" s="21">
        <v>0.1</v>
      </c>
      <c r="J63" s="21">
        <v>0.3</v>
      </c>
      <c r="K63" s="21">
        <v>0.05</v>
      </c>
      <c r="L63" s="21"/>
      <c r="M63" s="23">
        <f t="shared" si="14"/>
        <v>8691.3000000000011</v>
      </c>
      <c r="N63" s="121">
        <f t="shared" si="10"/>
        <v>8691.2999999999993</v>
      </c>
      <c r="O63" s="20">
        <v>1</v>
      </c>
      <c r="P63" s="125">
        <f t="shared" si="15"/>
        <v>8691.2999999999993</v>
      </c>
      <c r="Q63" s="24">
        <f t="shared" si="16"/>
        <v>0</v>
      </c>
      <c r="R63" s="5"/>
      <c r="T63" s="5"/>
      <c r="U63" s="5"/>
      <c r="V63" s="6"/>
      <c r="W63" s="5"/>
      <c r="X63" s="5"/>
      <c r="Y63" s="5"/>
      <c r="Z63" s="5"/>
      <c r="AA63" s="5"/>
      <c r="AB63" s="5"/>
      <c r="AC63" s="5"/>
      <c r="AD63" s="6"/>
      <c r="AE63" s="9"/>
      <c r="AG63" s="5"/>
      <c r="AH63" s="5"/>
      <c r="AI63" s="6"/>
      <c r="AJ63" s="5"/>
      <c r="AK63" s="5"/>
      <c r="AL63" s="5"/>
      <c r="AM63" s="5"/>
      <c r="AN63" s="5"/>
      <c r="AO63" s="5"/>
      <c r="AP63" s="5"/>
      <c r="AQ63" s="6"/>
      <c r="AR63" s="9"/>
    </row>
    <row r="64" spans="1:44" x14ac:dyDescent="0.2">
      <c r="A64" s="20"/>
      <c r="B64" s="21" t="s">
        <v>13</v>
      </c>
      <c r="C64" s="25"/>
      <c r="D64" s="21" t="s">
        <v>19</v>
      </c>
      <c r="E64" s="21"/>
      <c r="F64" s="78"/>
      <c r="G64" s="24">
        <f t="shared" si="13"/>
        <v>0</v>
      </c>
      <c r="H64" s="21">
        <v>5994</v>
      </c>
      <c r="I64" s="21">
        <v>0.1</v>
      </c>
      <c r="J64" s="21">
        <v>0.1</v>
      </c>
      <c r="K64" s="21">
        <v>0.05</v>
      </c>
      <c r="L64" s="21"/>
      <c r="M64" s="23">
        <f t="shared" si="14"/>
        <v>7492.5000000000009</v>
      </c>
      <c r="N64" s="121">
        <f t="shared" si="10"/>
        <v>7492.5</v>
      </c>
      <c r="O64" s="20">
        <v>1</v>
      </c>
      <c r="P64" s="125">
        <f t="shared" si="15"/>
        <v>7492.5</v>
      </c>
      <c r="Q64" s="24">
        <f t="shared" si="16"/>
        <v>0</v>
      </c>
      <c r="R64" s="5"/>
      <c r="T64" s="5"/>
      <c r="U64" s="5"/>
      <c r="V64" s="6"/>
      <c r="W64" s="5"/>
      <c r="X64" s="5"/>
      <c r="Y64" s="5"/>
      <c r="Z64" s="5"/>
      <c r="AA64" s="5"/>
      <c r="AB64" s="5"/>
      <c r="AC64" s="5"/>
      <c r="AD64" s="6"/>
      <c r="AE64" s="9"/>
      <c r="AG64" s="5"/>
      <c r="AH64" s="5"/>
      <c r="AI64" s="6"/>
      <c r="AJ64" s="5"/>
      <c r="AK64" s="5"/>
      <c r="AL64" s="5"/>
      <c r="AM64" s="5"/>
      <c r="AN64" s="5"/>
      <c r="AO64" s="5"/>
      <c r="AP64" s="5"/>
      <c r="AQ64" s="6"/>
      <c r="AR64" s="9"/>
    </row>
    <row r="65" spans="1:44" x14ac:dyDescent="0.2">
      <c r="A65" s="20"/>
      <c r="B65" s="21" t="s">
        <v>13</v>
      </c>
      <c r="C65" s="25"/>
      <c r="D65" s="21" t="s">
        <v>19</v>
      </c>
      <c r="E65" s="21"/>
      <c r="F65" s="78"/>
      <c r="G65" s="24">
        <f t="shared" si="13"/>
        <v>0</v>
      </c>
      <c r="H65" s="21">
        <v>5994</v>
      </c>
      <c r="I65" s="21">
        <v>0.1</v>
      </c>
      <c r="J65" s="21">
        <v>0.1</v>
      </c>
      <c r="K65" s="21">
        <v>0.05</v>
      </c>
      <c r="L65" s="21"/>
      <c r="M65" s="23">
        <f t="shared" si="14"/>
        <v>7492.5000000000009</v>
      </c>
      <c r="N65" s="121">
        <f t="shared" si="10"/>
        <v>7492.5</v>
      </c>
      <c r="O65" s="20">
        <v>1</v>
      </c>
      <c r="P65" s="125">
        <f t="shared" si="15"/>
        <v>7492.5</v>
      </c>
      <c r="Q65" s="24">
        <f t="shared" si="16"/>
        <v>0</v>
      </c>
      <c r="R65" s="5"/>
      <c r="T65" s="5"/>
      <c r="U65" s="5"/>
      <c r="V65" s="6"/>
      <c r="W65" s="5"/>
      <c r="X65" s="5"/>
      <c r="Y65" s="5"/>
      <c r="Z65" s="5"/>
      <c r="AA65" s="5"/>
      <c r="AB65" s="5"/>
      <c r="AC65" s="5"/>
      <c r="AD65" s="6"/>
      <c r="AE65" s="9"/>
      <c r="AG65" s="5"/>
      <c r="AH65" s="5"/>
      <c r="AI65" s="6"/>
      <c r="AJ65" s="5"/>
      <c r="AK65" s="5"/>
      <c r="AL65" s="5"/>
      <c r="AM65" s="5"/>
      <c r="AN65" s="5"/>
      <c r="AO65" s="5"/>
      <c r="AP65" s="5"/>
      <c r="AQ65" s="6"/>
      <c r="AR65" s="9"/>
    </row>
    <row r="66" spans="1:44" x14ac:dyDescent="0.2">
      <c r="A66" s="20"/>
      <c r="B66" s="21" t="s">
        <v>13</v>
      </c>
      <c r="C66" s="25"/>
      <c r="D66" s="21" t="s">
        <v>19</v>
      </c>
      <c r="E66" s="21"/>
      <c r="F66" s="78"/>
      <c r="G66" s="24">
        <f t="shared" si="13"/>
        <v>0</v>
      </c>
      <c r="H66" s="21">
        <v>5994</v>
      </c>
      <c r="I66" s="21">
        <v>0.1</v>
      </c>
      <c r="J66" s="21">
        <v>0.3</v>
      </c>
      <c r="K66" s="21">
        <v>0.05</v>
      </c>
      <c r="L66" s="21"/>
      <c r="M66" s="23">
        <f t="shared" si="14"/>
        <v>8691.3000000000011</v>
      </c>
      <c r="N66" s="121">
        <f t="shared" si="10"/>
        <v>8691.2999999999993</v>
      </c>
      <c r="O66" s="20">
        <v>1</v>
      </c>
      <c r="P66" s="125">
        <f t="shared" si="15"/>
        <v>8691.2999999999993</v>
      </c>
      <c r="Q66" s="24">
        <f t="shared" si="16"/>
        <v>0</v>
      </c>
      <c r="R66" s="9"/>
      <c r="T66" s="5"/>
      <c r="U66" s="5"/>
      <c r="V66" s="6"/>
      <c r="W66" s="5"/>
      <c r="X66" s="5"/>
      <c r="Y66" s="5"/>
      <c r="Z66" s="5"/>
      <c r="AA66" s="5"/>
      <c r="AB66" s="5"/>
      <c r="AC66" s="5"/>
      <c r="AD66" s="6"/>
      <c r="AE66" s="9"/>
      <c r="AG66" s="5"/>
      <c r="AH66" s="5"/>
      <c r="AI66" s="6"/>
      <c r="AJ66" s="5"/>
      <c r="AK66" s="5"/>
      <c r="AL66" s="5"/>
      <c r="AM66" s="5"/>
      <c r="AN66" s="5"/>
      <c r="AO66" s="5"/>
      <c r="AP66" s="5"/>
      <c r="AQ66" s="6"/>
      <c r="AR66" s="9"/>
    </row>
    <row r="67" spans="1:44" ht="13.5" customHeight="1" x14ac:dyDescent="0.2">
      <c r="A67" s="20"/>
      <c r="B67" s="21" t="s">
        <v>13</v>
      </c>
      <c r="C67" s="25"/>
      <c r="D67" s="21" t="s">
        <v>19</v>
      </c>
      <c r="E67" s="21"/>
      <c r="F67" s="78"/>
      <c r="G67" s="24">
        <f t="shared" si="13"/>
        <v>0</v>
      </c>
      <c r="H67" s="21">
        <v>5994</v>
      </c>
      <c r="I67" s="21">
        <v>0.1</v>
      </c>
      <c r="J67" s="21">
        <v>0.1</v>
      </c>
      <c r="K67" s="21">
        <v>0.05</v>
      </c>
      <c r="L67" s="21"/>
      <c r="M67" s="23">
        <f t="shared" si="14"/>
        <v>7492.5000000000009</v>
      </c>
      <c r="N67" s="121">
        <f t="shared" si="10"/>
        <v>7492.5</v>
      </c>
      <c r="O67" s="20">
        <v>1</v>
      </c>
      <c r="P67" s="125">
        <f t="shared" si="15"/>
        <v>7492.5</v>
      </c>
      <c r="Q67" s="24">
        <f t="shared" si="16"/>
        <v>0</v>
      </c>
      <c r="R67" s="9"/>
      <c r="T67" s="5"/>
      <c r="U67" s="5"/>
      <c r="V67" s="6"/>
      <c r="W67" s="5"/>
      <c r="X67" s="5"/>
      <c r="Y67" s="5"/>
      <c r="Z67" s="5"/>
      <c r="AA67" s="5"/>
      <c r="AB67" s="5"/>
      <c r="AC67" s="5"/>
      <c r="AD67" s="6"/>
      <c r="AE67" s="9"/>
      <c r="AG67" s="5"/>
      <c r="AH67" s="5"/>
      <c r="AI67" s="6"/>
      <c r="AJ67" s="5"/>
      <c r="AK67" s="5"/>
      <c r="AL67" s="5"/>
      <c r="AM67" s="5"/>
      <c r="AN67" s="5"/>
      <c r="AO67" s="5"/>
      <c r="AP67" s="5"/>
      <c r="AQ67" s="6"/>
      <c r="AR67" s="9"/>
    </row>
    <row r="68" spans="1:44" x14ac:dyDescent="0.2">
      <c r="A68" s="20"/>
      <c r="B68" s="21" t="s">
        <v>13</v>
      </c>
      <c r="C68" s="26"/>
      <c r="D68" s="21" t="s">
        <v>19</v>
      </c>
      <c r="E68" s="21"/>
      <c r="F68" s="78"/>
      <c r="G68" s="24">
        <f t="shared" si="13"/>
        <v>0</v>
      </c>
      <c r="H68" s="21">
        <v>5994</v>
      </c>
      <c r="I68" s="21">
        <v>0.1</v>
      </c>
      <c r="J68" s="21">
        <v>0.2</v>
      </c>
      <c r="K68" s="21">
        <v>0.05</v>
      </c>
      <c r="L68" s="21"/>
      <c r="M68" s="23">
        <f t="shared" ref="M68:M80" si="17">H68*(1+I68+J68+K68+L68)</f>
        <v>8091.9000000000005</v>
      </c>
      <c r="N68" s="121">
        <f t="shared" si="10"/>
        <v>8091.9</v>
      </c>
      <c r="O68" s="20">
        <v>1</v>
      </c>
      <c r="P68" s="125">
        <f t="shared" si="15"/>
        <v>8091.9</v>
      </c>
      <c r="Q68" s="24">
        <f t="shared" si="16"/>
        <v>0</v>
      </c>
      <c r="R68" s="5"/>
      <c r="T68" s="5"/>
      <c r="U68" s="5"/>
      <c r="V68" s="6"/>
      <c r="W68" s="5"/>
      <c r="X68" s="5"/>
      <c r="Y68" s="5"/>
      <c r="Z68" s="5"/>
      <c r="AA68" s="5"/>
      <c r="AB68" s="5"/>
      <c r="AC68" s="5"/>
      <c r="AD68" s="6"/>
      <c r="AE68" s="9"/>
      <c r="AG68" s="5"/>
      <c r="AH68" s="5"/>
      <c r="AI68" s="6"/>
      <c r="AJ68" s="5"/>
      <c r="AK68" s="5"/>
      <c r="AL68" s="5"/>
      <c r="AM68" s="5"/>
      <c r="AN68" s="5"/>
      <c r="AO68" s="5"/>
      <c r="AP68" s="5"/>
      <c r="AQ68" s="6"/>
      <c r="AR68" s="9"/>
    </row>
    <row r="69" spans="1:44" x14ac:dyDescent="0.2">
      <c r="A69" s="20"/>
      <c r="B69" s="21" t="s">
        <v>30</v>
      </c>
      <c r="C69" s="25"/>
      <c r="D69" s="21" t="s">
        <v>19</v>
      </c>
      <c r="E69" s="21"/>
      <c r="F69" s="78"/>
      <c r="G69" s="24">
        <f t="shared" si="13"/>
        <v>0</v>
      </c>
      <c r="H69" s="21">
        <v>5994</v>
      </c>
      <c r="I69" s="21"/>
      <c r="J69" s="21">
        <v>0.3</v>
      </c>
      <c r="K69" s="21">
        <v>0.05</v>
      </c>
      <c r="L69" s="21"/>
      <c r="M69" s="23">
        <f t="shared" si="17"/>
        <v>8091.9000000000005</v>
      </c>
      <c r="N69" s="121">
        <f t="shared" si="10"/>
        <v>8091.9</v>
      </c>
      <c r="O69" s="20">
        <v>1</v>
      </c>
      <c r="P69" s="125">
        <f t="shared" si="15"/>
        <v>8091.9</v>
      </c>
      <c r="Q69" s="24">
        <f t="shared" si="16"/>
        <v>0</v>
      </c>
      <c r="R69" s="5"/>
      <c r="T69" s="5"/>
      <c r="U69" s="5"/>
      <c r="V69" s="6"/>
      <c r="W69" s="5"/>
      <c r="X69" s="5"/>
      <c r="Y69" s="5"/>
      <c r="Z69" s="5"/>
      <c r="AA69" s="5"/>
      <c r="AB69" s="5"/>
      <c r="AC69" s="5"/>
      <c r="AD69" s="6"/>
      <c r="AE69" s="9"/>
      <c r="AG69" s="5"/>
      <c r="AH69" s="5"/>
      <c r="AI69" s="6"/>
      <c r="AJ69" s="5"/>
      <c r="AK69" s="5"/>
      <c r="AL69" s="5"/>
      <c r="AM69" s="5"/>
      <c r="AN69" s="5"/>
      <c r="AO69" s="5"/>
      <c r="AP69" s="5"/>
      <c r="AQ69" s="6"/>
      <c r="AR69" s="9"/>
    </row>
    <row r="70" spans="1:44" x14ac:dyDescent="0.2">
      <c r="A70" s="20"/>
      <c r="B70" s="21" t="s">
        <v>13</v>
      </c>
      <c r="C70" s="25"/>
      <c r="D70" s="21" t="s">
        <v>19</v>
      </c>
      <c r="E70" s="21"/>
      <c r="F70" s="78"/>
      <c r="G70" s="24">
        <f t="shared" si="13"/>
        <v>0</v>
      </c>
      <c r="H70" s="21">
        <v>5994</v>
      </c>
      <c r="I70" s="21">
        <v>0.1</v>
      </c>
      <c r="J70" s="21">
        <v>0.2</v>
      </c>
      <c r="K70" s="21">
        <v>0.05</v>
      </c>
      <c r="L70" s="21"/>
      <c r="M70" s="23">
        <f t="shared" si="17"/>
        <v>8091.9000000000005</v>
      </c>
      <c r="N70" s="121">
        <f t="shared" si="10"/>
        <v>8091.9</v>
      </c>
      <c r="O70" s="20">
        <v>1</v>
      </c>
      <c r="P70" s="125">
        <f t="shared" si="15"/>
        <v>8091.9</v>
      </c>
      <c r="Q70" s="24">
        <f t="shared" si="16"/>
        <v>0</v>
      </c>
      <c r="R70" s="5"/>
      <c r="T70" s="5"/>
      <c r="U70" s="5"/>
      <c r="V70" s="6"/>
      <c r="W70" s="5"/>
      <c r="X70" s="5"/>
      <c r="Y70" s="5"/>
      <c r="Z70" s="5"/>
      <c r="AA70" s="5"/>
      <c r="AB70" s="5"/>
      <c r="AC70" s="5"/>
      <c r="AD70" s="6"/>
      <c r="AE70" s="9"/>
      <c r="AG70" s="5"/>
      <c r="AH70" s="5"/>
      <c r="AI70" s="6"/>
      <c r="AJ70" s="5"/>
      <c r="AK70" s="5"/>
      <c r="AL70" s="5"/>
      <c r="AM70" s="5"/>
      <c r="AN70" s="5"/>
      <c r="AO70" s="5"/>
      <c r="AP70" s="5"/>
      <c r="AQ70" s="6"/>
      <c r="AR70" s="9"/>
    </row>
    <row r="71" spans="1:44" x14ac:dyDescent="0.2">
      <c r="A71" s="20"/>
      <c r="B71" s="21" t="s">
        <v>13</v>
      </c>
      <c r="C71" s="25"/>
      <c r="D71" s="21" t="s">
        <v>19</v>
      </c>
      <c r="E71" s="21"/>
      <c r="F71" s="78"/>
      <c r="G71" s="24">
        <f t="shared" si="13"/>
        <v>0</v>
      </c>
      <c r="H71" s="21">
        <v>5994</v>
      </c>
      <c r="I71" s="21">
        <v>0.1</v>
      </c>
      <c r="J71" s="21">
        <v>0.3</v>
      </c>
      <c r="K71" s="21">
        <v>0.05</v>
      </c>
      <c r="L71" s="21"/>
      <c r="M71" s="23">
        <f t="shared" si="17"/>
        <v>8691.3000000000011</v>
      </c>
      <c r="N71" s="121">
        <f t="shared" si="10"/>
        <v>8691.2999999999993</v>
      </c>
      <c r="O71" s="20">
        <v>1</v>
      </c>
      <c r="P71" s="125">
        <f t="shared" si="15"/>
        <v>8691.2999999999993</v>
      </c>
      <c r="Q71" s="24">
        <f t="shared" si="16"/>
        <v>0</v>
      </c>
      <c r="R71" s="5"/>
      <c r="T71" s="5"/>
      <c r="U71" s="5"/>
      <c r="V71" s="6"/>
      <c r="W71" s="5"/>
      <c r="X71" s="5"/>
      <c r="Y71" s="5"/>
      <c r="Z71" s="5"/>
      <c r="AA71" s="5"/>
      <c r="AB71" s="5"/>
      <c r="AC71" s="5"/>
      <c r="AD71" s="6"/>
      <c r="AE71" s="9"/>
      <c r="AG71" s="5"/>
      <c r="AH71" s="5"/>
      <c r="AI71" s="6"/>
      <c r="AJ71" s="5"/>
      <c r="AK71" s="5"/>
      <c r="AL71" s="5"/>
      <c r="AM71" s="5"/>
      <c r="AN71" s="5"/>
      <c r="AO71" s="5"/>
      <c r="AP71" s="5"/>
      <c r="AQ71" s="6"/>
      <c r="AR71" s="9"/>
    </row>
    <row r="72" spans="1:44" x14ac:dyDescent="0.2">
      <c r="A72" s="20"/>
      <c r="B72" s="29" t="s">
        <v>13</v>
      </c>
      <c r="C72" s="25"/>
      <c r="D72" s="21" t="s">
        <v>19</v>
      </c>
      <c r="E72" s="21"/>
      <c r="F72" s="78"/>
      <c r="G72" s="24">
        <f t="shared" si="13"/>
        <v>0</v>
      </c>
      <c r="H72" s="21">
        <v>5994</v>
      </c>
      <c r="I72" s="21">
        <v>0.1</v>
      </c>
      <c r="J72" s="21">
        <v>0.1</v>
      </c>
      <c r="K72" s="21">
        <v>0.05</v>
      </c>
      <c r="L72" s="21"/>
      <c r="M72" s="23">
        <f t="shared" si="17"/>
        <v>7492.5000000000009</v>
      </c>
      <c r="N72" s="121">
        <f t="shared" si="10"/>
        <v>7492.5</v>
      </c>
      <c r="O72" s="20">
        <v>1</v>
      </c>
      <c r="P72" s="125">
        <f t="shared" si="15"/>
        <v>7492.5</v>
      </c>
      <c r="Q72" s="24">
        <f t="shared" si="16"/>
        <v>0</v>
      </c>
      <c r="R72" s="5"/>
      <c r="T72" s="5"/>
      <c r="U72" s="5"/>
      <c r="V72" s="6"/>
      <c r="W72" s="5"/>
      <c r="X72" s="5"/>
      <c r="Y72" s="5"/>
      <c r="Z72" s="5"/>
      <c r="AA72" s="5"/>
      <c r="AB72" s="5"/>
      <c r="AC72" s="5"/>
      <c r="AD72" s="6"/>
      <c r="AE72" s="9"/>
      <c r="AG72" s="5"/>
      <c r="AH72" s="5"/>
      <c r="AI72" s="6"/>
      <c r="AJ72" s="5"/>
      <c r="AK72" s="5"/>
      <c r="AL72" s="5"/>
      <c r="AM72" s="5"/>
      <c r="AN72" s="5"/>
      <c r="AO72" s="5"/>
      <c r="AP72" s="5"/>
      <c r="AQ72" s="6"/>
      <c r="AR72" s="9"/>
    </row>
    <row r="73" spans="1:44" x14ac:dyDescent="0.2">
      <c r="A73" s="20"/>
      <c r="B73" s="21" t="s">
        <v>13</v>
      </c>
      <c r="C73" s="25"/>
      <c r="D73" s="21" t="s">
        <v>19</v>
      </c>
      <c r="E73" s="21"/>
      <c r="F73" s="67"/>
      <c r="G73" s="24">
        <f t="shared" si="13"/>
        <v>0</v>
      </c>
      <c r="H73" s="21">
        <v>5994</v>
      </c>
      <c r="I73" s="21">
        <v>0.1</v>
      </c>
      <c r="J73" s="21">
        <v>0.1</v>
      </c>
      <c r="K73" s="21">
        <v>0.05</v>
      </c>
      <c r="L73" s="21"/>
      <c r="M73" s="23">
        <f t="shared" si="17"/>
        <v>7492.5000000000009</v>
      </c>
      <c r="N73" s="121">
        <f t="shared" si="10"/>
        <v>7492.5</v>
      </c>
      <c r="O73" s="20">
        <v>1</v>
      </c>
      <c r="P73" s="125">
        <f t="shared" si="15"/>
        <v>7492.5</v>
      </c>
      <c r="Q73" s="24">
        <f t="shared" si="16"/>
        <v>0</v>
      </c>
      <c r="R73" s="6"/>
      <c r="T73" s="5"/>
      <c r="U73" s="5"/>
      <c r="V73" s="6"/>
      <c r="W73" s="5"/>
      <c r="X73" s="5"/>
      <c r="Y73" s="5"/>
      <c r="Z73" s="5"/>
      <c r="AA73" s="5"/>
      <c r="AB73" s="5"/>
      <c r="AC73" s="5"/>
      <c r="AD73" s="6"/>
      <c r="AE73" s="9"/>
      <c r="AG73" s="5"/>
      <c r="AH73" s="5"/>
      <c r="AI73" s="6"/>
      <c r="AJ73" s="5"/>
      <c r="AK73" s="5"/>
      <c r="AL73" s="5"/>
      <c r="AM73" s="5"/>
      <c r="AN73" s="5"/>
      <c r="AO73" s="5"/>
      <c r="AP73" s="5"/>
      <c r="AQ73" s="6"/>
      <c r="AR73" s="9"/>
    </row>
    <row r="74" spans="1:44" x14ac:dyDescent="0.2">
      <c r="A74" s="20"/>
      <c r="B74" s="21" t="s">
        <v>13</v>
      </c>
      <c r="C74" s="25"/>
      <c r="D74" s="21" t="s">
        <v>19</v>
      </c>
      <c r="E74" s="21"/>
      <c r="F74" s="67"/>
      <c r="G74" s="24">
        <f t="shared" si="13"/>
        <v>0</v>
      </c>
      <c r="H74" s="21">
        <v>5994</v>
      </c>
      <c r="I74" s="21">
        <v>0.1</v>
      </c>
      <c r="J74" s="21">
        <v>0.3</v>
      </c>
      <c r="K74" s="21">
        <v>0.05</v>
      </c>
      <c r="L74" s="21"/>
      <c r="M74" s="23">
        <f t="shared" si="17"/>
        <v>8691.3000000000011</v>
      </c>
      <c r="N74" s="121">
        <f t="shared" si="10"/>
        <v>8691.2999999999993</v>
      </c>
      <c r="O74" s="20">
        <v>1</v>
      </c>
      <c r="P74" s="125">
        <f t="shared" si="15"/>
        <v>8691.2999999999993</v>
      </c>
      <c r="Q74" s="24">
        <f t="shared" si="16"/>
        <v>0</v>
      </c>
      <c r="R74" s="6"/>
      <c r="T74" s="5"/>
      <c r="U74" s="5"/>
      <c r="V74" s="6"/>
      <c r="W74" s="5"/>
      <c r="X74" s="5"/>
      <c r="Y74" s="5"/>
      <c r="Z74" s="5"/>
      <c r="AA74" s="5"/>
      <c r="AB74" s="5"/>
      <c r="AC74" s="5"/>
      <c r="AD74" s="6"/>
      <c r="AE74" s="9"/>
      <c r="AG74" s="5"/>
      <c r="AH74" s="5"/>
      <c r="AI74" s="6"/>
      <c r="AJ74" s="5"/>
      <c r="AK74" s="5"/>
      <c r="AL74" s="5"/>
      <c r="AM74" s="5"/>
      <c r="AN74" s="5"/>
      <c r="AO74" s="5"/>
      <c r="AP74" s="5"/>
      <c r="AQ74" s="6"/>
      <c r="AR74" s="9"/>
    </row>
    <row r="75" spans="1:44" x14ac:dyDescent="0.2">
      <c r="A75" s="20"/>
      <c r="B75" s="21" t="s">
        <v>30</v>
      </c>
      <c r="C75" s="25"/>
      <c r="D75" s="21" t="s">
        <v>19</v>
      </c>
      <c r="E75" s="21"/>
      <c r="F75" s="78"/>
      <c r="G75" s="24">
        <f t="shared" si="13"/>
        <v>0</v>
      </c>
      <c r="H75" s="21">
        <v>5994</v>
      </c>
      <c r="I75" s="21"/>
      <c r="J75" s="21">
        <v>0.3</v>
      </c>
      <c r="K75" s="21">
        <v>0.05</v>
      </c>
      <c r="L75" s="21"/>
      <c r="M75" s="23">
        <f t="shared" si="17"/>
        <v>8091.9000000000005</v>
      </c>
      <c r="N75" s="121">
        <f t="shared" si="10"/>
        <v>8091.9</v>
      </c>
      <c r="O75" s="20">
        <v>1</v>
      </c>
      <c r="P75" s="125">
        <f t="shared" si="15"/>
        <v>8091.9</v>
      </c>
      <c r="Q75" s="24">
        <f t="shared" si="16"/>
        <v>0</v>
      </c>
      <c r="R75" s="9"/>
      <c r="T75" s="5"/>
      <c r="U75" s="5"/>
      <c r="V75" s="6"/>
      <c r="W75" s="5"/>
      <c r="X75" s="5"/>
      <c r="Y75" s="5"/>
      <c r="Z75" s="5"/>
      <c r="AA75" s="5"/>
      <c r="AB75" s="5"/>
      <c r="AC75" s="5"/>
      <c r="AD75" s="6"/>
      <c r="AE75" s="9"/>
      <c r="AG75" s="5"/>
      <c r="AH75" s="5"/>
      <c r="AI75" s="6"/>
      <c r="AJ75" s="5"/>
      <c r="AK75" s="5"/>
      <c r="AL75" s="5"/>
      <c r="AM75" s="5"/>
      <c r="AN75" s="5"/>
      <c r="AO75" s="5"/>
      <c r="AP75" s="5"/>
      <c r="AQ75" s="6"/>
      <c r="AR75" s="9"/>
    </row>
    <row r="76" spans="1:44" x14ac:dyDescent="0.2">
      <c r="A76" s="20"/>
      <c r="B76" s="21" t="s">
        <v>13</v>
      </c>
      <c r="C76" s="25"/>
      <c r="D76" s="21" t="s">
        <v>19</v>
      </c>
      <c r="E76" s="21"/>
      <c r="F76" s="78"/>
      <c r="G76" s="24">
        <f t="shared" si="13"/>
        <v>0</v>
      </c>
      <c r="H76" s="21">
        <v>5994</v>
      </c>
      <c r="I76" s="21">
        <v>0.1</v>
      </c>
      <c r="J76" s="21">
        <v>0.1</v>
      </c>
      <c r="K76" s="21">
        <v>0.05</v>
      </c>
      <c r="L76" s="21"/>
      <c r="M76" s="23">
        <f t="shared" si="17"/>
        <v>7492.5000000000009</v>
      </c>
      <c r="N76" s="121">
        <f t="shared" si="10"/>
        <v>7492.5</v>
      </c>
      <c r="O76" s="20">
        <v>1</v>
      </c>
      <c r="P76" s="125">
        <f t="shared" si="15"/>
        <v>7492.5</v>
      </c>
      <c r="Q76" s="24">
        <f t="shared" si="16"/>
        <v>0</v>
      </c>
      <c r="R76" s="5"/>
      <c r="T76" s="5"/>
      <c r="U76" s="5"/>
      <c r="V76" s="6"/>
      <c r="W76" s="5"/>
      <c r="X76" s="5"/>
      <c r="Y76" s="5"/>
      <c r="Z76" s="5"/>
      <c r="AA76" s="5"/>
      <c r="AB76" s="5"/>
      <c r="AC76" s="5"/>
      <c r="AD76" s="6"/>
      <c r="AE76" s="9"/>
      <c r="AG76" s="5"/>
      <c r="AH76" s="5"/>
      <c r="AI76" s="6"/>
      <c r="AJ76" s="5"/>
      <c r="AK76" s="5"/>
      <c r="AL76" s="5"/>
      <c r="AM76" s="5"/>
      <c r="AN76" s="5"/>
      <c r="AO76" s="5"/>
      <c r="AP76" s="5"/>
      <c r="AQ76" s="6"/>
      <c r="AR76" s="9"/>
    </row>
    <row r="77" spans="1:44" x14ac:dyDescent="0.2">
      <c r="A77" s="20"/>
      <c r="B77" s="21" t="s">
        <v>30</v>
      </c>
      <c r="C77" s="25"/>
      <c r="D77" s="21" t="s">
        <v>19</v>
      </c>
      <c r="E77" s="21"/>
      <c r="F77" s="78"/>
      <c r="G77" s="24">
        <f t="shared" si="13"/>
        <v>0</v>
      </c>
      <c r="H77" s="21">
        <v>5994</v>
      </c>
      <c r="I77" s="21"/>
      <c r="J77" s="21">
        <v>0.1</v>
      </c>
      <c r="K77" s="21">
        <v>0.05</v>
      </c>
      <c r="L77" s="21"/>
      <c r="M77" s="23">
        <f t="shared" si="17"/>
        <v>6893.1</v>
      </c>
      <c r="N77" s="121">
        <f t="shared" si="10"/>
        <v>6893.1</v>
      </c>
      <c r="O77" s="20">
        <v>1</v>
      </c>
      <c r="P77" s="125">
        <f t="shared" si="15"/>
        <v>6893.1</v>
      </c>
      <c r="Q77" s="24">
        <f t="shared" si="16"/>
        <v>0</v>
      </c>
      <c r="R77" s="9"/>
      <c r="T77" s="5"/>
      <c r="U77" s="5"/>
      <c r="V77" s="6"/>
      <c r="W77" s="5"/>
      <c r="X77" s="5"/>
      <c r="Y77" s="5"/>
      <c r="Z77" s="5"/>
      <c r="AA77" s="5"/>
      <c r="AB77" s="5"/>
      <c r="AC77" s="5"/>
      <c r="AD77" s="6"/>
      <c r="AE77" s="9"/>
      <c r="AG77" s="5"/>
      <c r="AH77" s="5"/>
      <c r="AI77" s="6"/>
      <c r="AJ77" s="5"/>
      <c r="AK77" s="5"/>
      <c r="AL77" s="5"/>
      <c r="AM77" s="5"/>
      <c r="AN77" s="5"/>
      <c r="AO77" s="5"/>
      <c r="AP77" s="5"/>
      <c r="AQ77" s="6"/>
      <c r="AR77" s="9"/>
    </row>
    <row r="78" spans="1:44" x14ac:dyDescent="0.2">
      <c r="A78" s="20"/>
      <c r="B78" s="21" t="s">
        <v>30</v>
      </c>
      <c r="C78" s="25"/>
      <c r="D78" s="21" t="s">
        <v>19</v>
      </c>
      <c r="E78" s="21"/>
      <c r="F78" s="78"/>
      <c r="G78" s="24">
        <f t="shared" si="13"/>
        <v>0</v>
      </c>
      <c r="H78" s="21">
        <v>5994</v>
      </c>
      <c r="I78" s="21"/>
      <c r="J78" s="21">
        <v>0.3</v>
      </c>
      <c r="K78" s="21">
        <v>0.05</v>
      </c>
      <c r="L78" s="21"/>
      <c r="M78" s="23">
        <f t="shared" si="17"/>
        <v>8091.9000000000005</v>
      </c>
      <c r="N78" s="121">
        <f t="shared" si="10"/>
        <v>8091.9</v>
      </c>
      <c r="O78" s="20">
        <v>1</v>
      </c>
      <c r="P78" s="125">
        <f t="shared" si="15"/>
        <v>8091.9</v>
      </c>
      <c r="Q78" s="24">
        <f t="shared" si="16"/>
        <v>0</v>
      </c>
      <c r="R78" s="9"/>
      <c r="T78" s="5"/>
      <c r="U78" s="5"/>
      <c r="V78" s="6"/>
      <c r="W78" s="5"/>
      <c r="X78" s="5"/>
      <c r="Y78" s="5"/>
      <c r="Z78" s="5"/>
      <c r="AA78" s="5"/>
      <c r="AB78" s="5"/>
      <c r="AC78" s="5"/>
      <c r="AD78" s="6"/>
      <c r="AE78" s="9"/>
      <c r="AG78" s="5"/>
      <c r="AH78" s="5"/>
      <c r="AI78" s="6"/>
      <c r="AJ78" s="5"/>
      <c r="AK78" s="5"/>
      <c r="AL78" s="5"/>
      <c r="AM78" s="5"/>
      <c r="AN78" s="5"/>
      <c r="AO78" s="5"/>
      <c r="AP78" s="5"/>
      <c r="AQ78" s="6"/>
      <c r="AR78" s="9"/>
    </row>
    <row r="79" spans="1:44" x14ac:dyDescent="0.2">
      <c r="A79" s="20"/>
      <c r="B79" s="29" t="s">
        <v>30</v>
      </c>
      <c r="C79" s="25"/>
      <c r="D79" s="21" t="s">
        <v>19</v>
      </c>
      <c r="E79" s="21"/>
      <c r="F79" s="78"/>
      <c r="G79" s="24">
        <f t="shared" si="13"/>
        <v>0</v>
      </c>
      <c r="H79" s="21">
        <v>5994</v>
      </c>
      <c r="I79" s="21">
        <v>0.1</v>
      </c>
      <c r="J79" s="21">
        <v>0.1</v>
      </c>
      <c r="K79" s="21">
        <v>0.05</v>
      </c>
      <c r="L79" s="21"/>
      <c r="M79" s="23">
        <f t="shared" si="17"/>
        <v>7492.5000000000009</v>
      </c>
      <c r="N79" s="121">
        <f t="shared" si="10"/>
        <v>7492.5</v>
      </c>
      <c r="O79" s="20">
        <v>1</v>
      </c>
      <c r="P79" s="125">
        <f t="shared" si="15"/>
        <v>7492.5</v>
      </c>
      <c r="Q79" s="24">
        <f t="shared" si="16"/>
        <v>0</v>
      </c>
      <c r="R79" s="9"/>
      <c r="T79" s="5"/>
      <c r="U79" s="5"/>
      <c r="V79" s="6"/>
      <c r="W79" s="5"/>
      <c r="X79" s="5"/>
      <c r="Y79" s="5"/>
      <c r="Z79" s="5"/>
      <c r="AA79" s="5"/>
      <c r="AB79" s="5"/>
      <c r="AC79" s="5"/>
      <c r="AD79" s="6"/>
      <c r="AE79" s="9"/>
      <c r="AG79" s="5"/>
      <c r="AH79" s="5"/>
      <c r="AI79" s="6"/>
      <c r="AJ79" s="5"/>
      <c r="AK79" s="5"/>
      <c r="AL79" s="5"/>
      <c r="AM79" s="5"/>
      <c r="AN79" s="5"/>
      <c r="AO79" s="5"/>
      <c r="AP79" s="5"/>
      <c r="AQ79" s="6"/>
      <c r="AR79" s="9"/>
    </row>
    <row r="80" spans="1:44" x14ac:dyDescent="0.2">
      <c r="A80" s="20"/>
      <c r="B80" s="21" t="s">
        <v>13</v>
      </c>
      <c r="C80" s="25"/>
      <c r="D80" s="21" t="s">
        <v>19</v>
      </c>
      <c r="E80" s="21"/>
      <c r="F80" s="78"/>
      <c r="G80" s="24">
        <f t="shared" si="13"/>
        <v>0</v>
      </c>
      <c r="H80" s="21">
        <v>5994</v>
      </c>
      <c r="I80" s="21">
        <v>0.1</v>
      </c>
      <c r="J80" s="21">
        <v>0.3</v>
      </c>
      <c r="K80" s="21">
        <v>0.05</v>
      </c>
      <c r="L80" s="21"/>
      <c r="M80" s="23">
        <f t="shared" si="17"/>
        <v>8691.3000000000011</v>
      </c>
      <c r="N80" s="121">
        <f t="shared" si="10"/>
        <v>8691.2999999999993</v>
      </c>
      <c r="O80" s="20">
        <v>1</v>
      </c>
      <c r="P80" s="125">
        <f t="shared" si="15"/>
        <v>8691.2999999999993</v>
      </c>
      <c r="Q80" s="24">
        <f t="shared" si="16"/>
        <v>0</v>
      </c>
      <c r="R80" s="5"/>
      <c r="T80" s="5"/>
      <c r="U80" s="5"/>
      <c r="V80" s="6"/>
      <c r="W80" s="5"/>
      <c r="X80" s="5"/>
      <c r="Y80" s="5"/>
      <c r="Z80" s="5"/>
      <c r="AA80" s="5"/>
      <c r="AB80" s="5"/>
      <c r="AC80" s="5"/>
      <c r="AD80" s="6"/>
      <c r="AE80" s="9"/>
      <c r="AG80" s="5"/>
      <c r="AH80" s="5"/>
      <c r="AI80" s="6"/>
      <c r="AJ80" s="5"/>
      <c r="AK80" s="5"/>
      <c r="AL80" s="5"/>
      <c r="AM80" s="5"/>
      <c r="AN80" s="5"/>
      <c r="AO80" s="5"/>
      <c r="AP80" s="5"/>
      <c r="AQ80" s="6"/>
      <c r="AR80" s="9"/>
    </row>
    <row r="81" spans="1:44" x14ac:dyDescent="0.2">
      <c r="A81" s="20"/>
      <c r="B81" s="21" t="s">
        <v>13</v>
      </c>
      <c r="C81" s="25"/>
      <c r="D81" s="21" t="s">
        <v>19</v>
      </c>
      <c r="E81" s="21"/>
      <c r="F81" s="78"/>
      <c r="G81" s="24">
        <f t="shared" si="13"/>
        <v>0</v>
      </c>
      <c r="H81" s="21">
        <v>5994</v>
      </c>
      <c r="I81" s="21">
        <v>0.1</v>
      </c>
      <c r="J81" s="21">
        <v>0.2</v>
      </c>
      <c r="K81" s="21">
        <v>0.05</v>
      </c>
      <c r="L81" s="21"/>
      <c r="M81" s="23">
        <f t="shared" ref="M81:M89" si="18">H81*(1+I81+J81+K81+L81)</f>
        <v>8091.9000000000005</v>
      </c>
      <c r="N81" s="121">
        <f t="shared" si="10"/>
        <v>8091.9</v>
      </c>
      <c r="O81" s="20">
        <v>1</v>
      </c>
      <c r="P81" s="125">
        <f t="shared" si="15"/>
        <v>8091.9</v>
      </c>
      <c r="Q81" s="24">
        <f t="shared" si="16"/>
        <v>0</v>
      </c>
      <c r="R81" s="5"/>
      <c r="T81" s="5"/>
      <c r="U81" s="5"/>
      <c r="V81" s="6"/>
      <c r="W81" s="5"/>
      <c r="X81" s="5"/>
      <c r="Y81" s="5"/>
      <c r="Z81" s="5"/>
      <c r="AA81" s="5"/>
      <c r="AB81" s="5"/>
      <c r="AC81" s="5"/>
      <c r="AD81" s="6"/>
      <c r="AE81" s="9"/>
      <c r="AG81" s="5"/>
      <c r="AH81" s="5"/>
      <c r="AI81" s="6"/>
      <c r="AJ81" s="5"/>
      <c r="AK81" s="5"/>
      <c r="AL81" s="5"/>
      <c r="AM81" s="5"/>
      <c r="AN81" s="5"/>
      <c r="AO81" s="5"/>
      <c r="AP81" s="5"/>
      <c r="AQ81" s="6"/>
      <c r="AR81" s="9"/>
    </row>
    <row r="82" spans="1:44" x14ac:dyDescent="0.2">
      <c r="A82" s="20"/>
      <c r="B82" s="21" t="s">
        <v>30</v>
      </c>
      <c r="C82" s="30"/>
      <c r="D82" s="21" t="s">
        <v>19</v>
      </c>
      <c r="E82" s="21"/>
      <c r="F82" s="78"/>
      <c r="G82" s="24">
        <f t="shared" si="13"/>
        <v>0</v>
      </c>
      <c r="H82" s="21">
        <v>5994</v>
      </c>
      <c r="I82" s="21"/>
      <c r="J82" s="21">
        <v>0.1</v>
      </c>
      <c r="K82" s="21">
        <v>0.05</v>
      </c>
      <c r="L82" s="21"/>
      <c r="M82" s="23">
        <f t="shared" si="18"/>
        <v>6893.1</v>
      </c>
      <c r="N82" s="121">
        <f t="shared" si="10"/>
        <v>6893.1</v>
      </c>
      <c r="O82" s="20">
        <v>1</v>
      </c>
      <c r="P82" s="125">
        <f t="shared" si="15"/>
        <v>6893.1</v>
      </c>
      <c r="Q82" s="24">
        <f t="shared" si="16"/>
        <v>0</v>
      </c>
      <c r="R82" s="5"/>
      <c r="T82" s="5"/>
      <c r="U82" s="5"/>
      <c r="V82" s="6"/>
      <c r="W82" s="5"/>
      <c r="X82" s="5"/>
      <c r="Y82" s="5"/>
      <c r="Z82" s="5"/>
      <c r="AA82" s="5"/>
      <c r="AB82" s="5"/>
      <c r="AC82" s="5"/>
      <c r="AD82" s="6"/>
      <c r="AE82" s="9"/>
      <c r="AG82" s="5"/>
      <c r="AH82" s="5"/>
      <c r="AI82" s="6"/>
      <c r="AJ82" s="5"/>
      <c r="AK82" s="5"/>
      <c r="AL82" s="5"/>
      <c r="AM82" s="5"/>
      <c r="AN82" s="5"/>
      <c r="AO82" s="5"/>
      <c r="AP82" s="5"/>
      <c r="AQ82" s="6"/>
      <c r="AR82" s="9"/>
    </row>
    <row r="83" spans="1:44" x14ac:dyDescent="0.2">
      <c r="A83" s="20"/>
      <c r="B83" s="21" t="s">
        <v>13</v>
      </c>
      <c r="C83" s="25"/>
      <c r="D83" s="21" t="s">
        <v>19</v>
      </c>
      <c r="E83" s="21"/>
      <c r="F83" s="78"/>
      <c r="G83" s="24">
        <f t="shared" si="13"/>
        <v>0</v>
      </c>
      <c r="H83" s="21">
        <v>5994</v>
      </c>
      <c r="I83" s="21">
        <v>0.1</v>
      </c>
      <c r="J83" s="21">
        <v>0.3</v>
      </c>
      <c r="K83" s="21">
        <v>0.05</v>
      </c>
      <c r="L83" s="21"/>
      <c r="M83" s="23">
        <f t="shared" si="18"/>
        <v>8691.3000000000011</v>
      </c>
      <c r="N83" s="121">
        <f t="shared" si="10"/>
        <v>8691.2999999999993</v>
      </c>
      <c r="O83" s="20">
        <v>1</v>
      </c>
      <c r="P83" s="125">
        <f t="shared" si="15"/>
        <v>8691.2999999999993</v>
      </c>
      <c r="Q83" s="24">
        <f t="shared" si="16"/>
        <v>0</v>
      </c>
      <c r="R83" s="5"/>
      <c r="T83" s="5"/>
      <c r="U83" s="5"/>
      <c r="V83" s="6"/>
      <c r="W83" s="5"/>
      <c r="X83" s="5"/>
      <c r="Y83" s="5"/>
      <c r="Z83" s="5"/>
      <c r="AA83" s="5"/>
      <c r="AB83" s="5"/>
      <c r="AC83" s="5"/>
      <c r="AD83" s="6"/>
      <c r="AE83" s="9"/>
      <c r="AG83" s="5"/>
      <c r="AH83" s="5"/>
      <c r="AI83" s="6"/>
      <c r="AJ83" s="5"/>
      <c r="AK83" s="5"/>
      <c r="AL83" s="5"/>
      <c r="AM83" s="5"/>
      <c r="AN83" s="5"/>
      <c r="AO83" s="5"/>
      <c r="AP83" s="5"/>
      <c r="AQ83" s="6"/>
      <c r="AR83" s="9"/>
    </row>
    <row r="84" spans="1:44" x14ac:dyDescent="0.2">
      <c r="A84" s="20"/>
      <c r="B84" s="21" t="s">
        <v>13</v>
      </c>
      <c r="C84" s="25"/>
      <c r="D84" s="21" t="s">
        <v>19</v>
      </c>
      <c r="E84" s="21"/>
      <c r="F84" s="78"/>
      <c r="G84" s="24">
        <f t="shared" si="13"/>
        <v>0</v>
      </c>
      <c r="H84" s="21">
        <v>5994</v>
      </c>
      <c r="I84" s="21">
        <v>0.1</v>
      </c>
      <c r="J84" s="21">
        <v>0.3</v>
      </c>
      <c r="K84" s="21">
        <v>0.05</v>
      </c>
      <c r="L84" s="21"/>
      <c r="M84" s="23">
        <f t="shared" si="18"/>
        <v>8691.3000000000011</v>
      </c>
      <c r="N84" s="121">
        <f t="shared" si="10"/>
        <v>8691.2999999999993</v>
      </c>
      <c r="O84" s="20">
        <v>1</v>
      </c>
      <c r="P84" s="125">
        <f t="shared" si="15"/>
        <v>8691.2999999999993</v>
      </c>
      <c r="Q84" s="24">
        <f t="shared" si="16"/>
        <v>0</v>
      </c>
      <c r="R84" s="5"/>
      <c r="T84" s="5"/>
      <c r="U84" s="5"/>
      <c r="V84" s="6"/>
      <c r="W84" s="5"/>
      <c r="X84" s="5"/>
      <c r="Y84" s="5"/>
      <c r="Z84" s="5"/>
      <c r="AA84" s="5"/>
      <c r="AB84" s="5"/>
      <c r="AC84" s="5"/>
      <c r="AD84" s="6"/>
      <c r="AE84" s="9"/>
      <c r="AG84" s="5"/>
      <c r="AH84" s="5"/>
      <c r="AI84" s="6"/>
      <c r="AJ84" s="5"/>
      <c r="AK84" s="5"/>
      <c r="AL84" s="5"/>
      <c r="AM84" s="5"/>
      <c r="AN84" s="5"/>
      <c r="AO84" s="5"/>
      <c r="AP84" s="5"/>
      <c r="AQ84" s="6"/>
      <c r="AR84" s="9"/>
    </row>
    <row r="85" spans="1:44" x14ac:dyDescent="0.2">
      <c r="A85" s="20"/>
      <c r="B85" s="21" t="s">
        <v>13</v>
      </c>
      <c r="C85" s="25"/>
      <c r="D85" s="21" t="s">
        <v>19</v>
      </c>
      <c r="E85" s="21"/>
      <c r="F85" s="78"/>
      <c r="G85" s="24">
        <f t="shared" si="13"/>
        <v>0</v>
      </c>
      <c r="H85" s="21">
        <v>5994</v>
      </c>
      <c r="I85" s="21">
        <v>0.1</v>
      </c>
      <c r="J85" s="21">
        <v>0.3</v>
      </c>
      <c r="K85" s="21">
        <v>0.05</v>
      </c>
      <c r="L85" s="21"/>
      <c r="M85" s="23">
        <f t="shared" si="18"/>
        <v>8691.3000000000011</v>
      </c>
      <c r="N85" s="121">
        <f t="shared" si="10"/>
        <v>8691.2999999999993</v>
      </c>
      <c r="O85" s="20">
        <v>1</v>
      </c>
      <c r="P85" s="125">
        <f t="shared" si="15"/>
        <v>8691.2999999999993</v>
      </c>
      <c r="Q85" s="24">
        <f t="shared" si="16"/>
        <v>0</v>
      </c>
      <c r="R85" s="5"/>
      <c r="T85" s="5"/>
      <c r="U85" s="5"/>
      <c r="V85" s="6"/>
      <c r="W85" s="5"/>
      <c r="X85" s="5"/>
      <c r="Y85" s="5"/>
      <c r="Z85" s="5"/>
      <c r="AA85" s="5"/>
      <c r="AB85" s="5"/>
      <c r="AC85" s="5"/>
      <c r="AD85" s="6"/>
      <c r="AE85" s="9"/>
      <c r="AG85" s="5"/>
      <c r="AH85" s="5"/>
      <c r="AI85" s="6"/>
      <c r="AJ85" s="5"/>
      <c r="AK85" s="5"/>
      <c r="AL85" s="5"/>
      <c r="AM85" s="5"/>
      <c r="AN85" s="5"/>
      <c r="AO85" s="5"/>
      <c r="AP85" s="5"/>
      <c r="AQ85" s="6"/>
      <c r="AR85" s="9"/>
    </row>
    <row r="86" spans="1:44" x14ac:dyDescent="0.2">
      <c r="A86" s="20"/>
      <c r="B86" s="21" t="s">
        <v>13</v>
      </c>
      <c r="C86" s="25"/>
      <c r="D86" s="21" t="s">
        <v>19</v>
      </c>
      <c r="E86" s="21"/>
      <c r="F86" s="78"/>
      <c r="G86" s="24">
        <f t="shared" si="13"/>
        <v>0</v>
      </c>
      <c r="H86" s="21">
        <v>5994</v>
      </c>
      <c r="I86" s="21">
        <v>0.1</v>
      </c>
      <c r="J86" s="21">
        <v>0.3</v>
      </c>
      <c r="K86" s="21">
        <v>0.05</v>
      </c>
      <c r="L86" s="21"/>
      <c r="M86" s="23">
        <f t="shared" si="18"/>
        <v>8691.3000000000011</v>
      </c>
      <c r="N86" s="121">
        <f t="shared" si="10"/>
        <v>8691.2999999999993</v>
      </c>
      <c r="O86" s="20">
        <v>1</v>
      </c>
      <c r="P86" s="125">
        <f t="shared" si="15"/>
        <v>8691.2999999999993</v>
      </c>
      <c r="Q86" s="24">
        <f t="shared" si="16"/>
        <v>0</v>
      </c>
      <c r="R86" s="5"/>
      <c r="T86" s="5"/>
      <c r="U86" s="5"/>
      <c r="V86" s="6"/>
      <c r="W86" s="5"/>
      <c r="X86" s="5"/>
      <c r="Y86" s="5"/>
      <c r="Z86" s="5"/>
      <c r="AA86" s="5"/>
      <c r="AB86" s="5"/>
      <c r="AC86" s="5"/>
      <c r="AD86" s="6"/>
      <c r="AE86" s="9"/>
      <c r="AG86" s="5"/>
      <c r="AH86" s="5"/>
      <c r="AI86" s="6"/>
      <c r="AJ86" s="5"/>
      <c r="AK86" s="5"/>
      <c r="AL86" s="5"/>
      <c r="AM86" s="5"/>
      <c r="AN86" s="5"/>
      <c r="AO86" s="5"/>
      <c r="AP86" s="5"/>
      <c r="AQ86" s="6"/>
      <c r="AR86" s="9"/>
    </row>
    <row r="87" spans="1:44" x14ac:dyDescent="0.2">
      <c r="A87" s="20"/>
      <c r="B87" s="21" t="s">
        <v>13</v>
      </c>
      <c r="C87" s="25"/>
      <c r="D87" s="21" t="s">
        <v>19</v>
      </c>
      <c r="E87" s="21"/>
      <c r="F87" s="78"/>
      <c r="G87" s="24">
        <f t="shared" si="13"/>
        <v>0</v>
      </c>
      <c r="H87" s="21">
        <v>5994</v>
      </c>
      <c r="I87" s="21">
        <v>0.1</v>
      </c>
      <c r="J87" s="21">
        <v>0.3</v>
      </c>
      <c r="K87" s="21">
        <v>0.05</v>
      </c>
      <c r="L87" s="21"/>
      <c r="M87" s="23">
        <f t="shared" si="18"/>
        <v>8691.3000000000011</v>
      </c>
      <c r="N87" s="121">
        <f t="shared" si="10"/>
        <v>8691.2999999999993</v>
      </c>
      <c r="O87" s="20">
        <v>1</v>
      </c>
      <c r="P87" s="125">
        <f t="shared" si="15"/>
        <v>8691.2999999999993</v>
      </c>
      <c r="Q87" s="24">
        <f t="shared" si="16"/>
        <v>0</v>
      </c>
      <c r="R87" s="5"/>
      <c r="T87" s="5"/>
      <c r="U87" s="5"/>
      <c r="V87" s="6"/>
      <c r="W87" s="5"/>
      <c r="X87" s="5"/>
      <c r="Y87" s="5"/>
      <c r="Z87" s="5"/>
      <c r="AA87" s="5"/>
      <c r="AB87" s="5"/>
      <c r="AC87" s="5"/>
      <c r="AD87" s="6"/>
      <c r="AE87" s="9"/>
      <c r="AG87" s="5"/>
      <c r="AH87" s="5"/>
      <c r="AI87" s="6"/>
      <c r="AJ87" s="5"/>
      <c r="AK87" s="5"/>
      <c r="AL87" s="5"/>
      <c r="AM87" s="5"/>
      <c r="AN87" s="5"/>
      <c r="AO87" s="5"/>
      <c r="AP87" s="5"/>
      <c r="AQ87" s="6"/>
      <c r="AR87" s="9"/>
    </row>
    <row r="88" spans="1:44" x14ac:dyDescent="0.2">
      <c r="A88" s="20"/>
      <c r="B88" s="21" t="s">
        <v>30</v>
      </c>
      <c r="C88" s="25"/>
      <c r="D88" s="21" t="s">
        <v>19</v>
      </c>
      <c r="E88" s="21"/>
      <c r="F88" s="78"/>
      <c r="G88" s="24">
        <f t="shared" si="13"/>
        <v>0</v>
      </c>
      <c r="H88" s="21">
        <v>5994</v>
      </c>
      <c r="I88" s="21"/>
      <c r="J88" s="21">
        <v>0.3</v>
      </c>
      <c r="K88" s="21">
        <v>0.05</v>
      </c>
      <c r="L88" s="21"/>
      <c r="M88" s="23">
        <f t="shared" si="18"/>
        <v>8091.9000000000005</v>
      </c>
      <c r="N88" s="121">
        <f t="shared" si="10"/>
        <v>8091.9</v>
      </c>
      <c r="O88" s="20">
        <v>1</v>
      </c>
      <c r="P88" s="125">
        <f t="shared" si="15"/>
        <v>8091.9</v>
      </c>
      <c r="Q88" s="24">
        <f t="shared" si="16"/>
        <v>0</v>
      </c>
      <c r="R88" s="5"/>
      <c r="T88" s="5"/>
      <c r="U88" s="5"/>
      <c r="V88" s="6"/>
      <c r="W88" s="5"/>
      <c r="X88" s="5"/>
      <c r="Y88" s="5"/>
      <c r="Z88" s="5"/>
      <c r="AA88" s="5"/>
      <c r="AB88" s="5"/>
      <c r="AC88" s="5"/>
      <c r="AD88" s="6"/>
      <c r="AE88" s="9"/>
      <c r="AG88" s="5"/>
      <c r="AH88" s="5"/>
      <c r="AI88" s="6"/>
      <c r="AJ88" s="5"/>
      <c r="AK88" s="5"/>
      <c r="AL88" s="5"/>
      <c r="AM88" s="5"/>
      <c r="AN88" s="5"/>
      <c r="AO88" s="5"/>
      <c r="AP88" s="5"/>
      <c r="AQ88" s="6"/>
      <c r="AR88" s="9"/>
    </row>
    <row r="89" spans="1:44" ht="13.5" thickBot="1" x14ac:dyDescent="0.25">
      <c r="A89" s="37"/>
      <c r="B89" s="32" t="s">
        <v>13</v>
      </c>
      <c r="C89" s="34"/>
      <c r="D89" s="32" t="s">
        <v>19</v>
      </c>
      <c r="E89" s="32"/>
      <c r="F89" s="80"/>
      <c r="G89" s="38">
        <f t="shared" si="13"/>
        <v>0</v>
      </c>
      <c r="H89" s="32">
        <v>5994</v>
      </c>
      <c r="I89" s="32">
        <v>0.1</v>
      </c>
      <c r="J89" s="32">
        <v>0.1</v>
      </c>
      <c r="K89" s="32">
        <v>0.05</v>
      </c>
      <c r="L89" s="32"/>
      <c r="M89" s="36">
        <f t="shared" si="18"/>
        <v>7492.5000000000009</v>
      </c>
      <c r="N89" s="121">
        <f t="shared" si="10"/>
        <v>7492.5</v>
      </c>
      <c r="O89" s="37">
        <v>1</v>
      </c>
      <c r="P89" s="126">
        <f t="shared" si="15"/>
        <v>7492.5</v>
      </c>
      <c r="Q89" s="38">
        <f t="shared" si="16"/>
        <v>0</v>
      </c>
      <c r="R89" s="5"/>
      <c r="T89" s="5"/>
      <c r="U89" s="5"/>
      <c r="V89" s="6"/>
      <c r="W89" s="5"/>
      <c r="X89" s="5"/>
      <c r="Y89" s="5"/>
      <c r="Z89" s="5"/>
      <c r="AA89" s="5"/>
      <c r="AB89" s="5"/>
      <c r="AC89" s="5"/>
      <c r="AD89" s="6"/>
      <c r="AE89" s="9"/>
      <c r="AG89" s="5"/>
      <c r="AH89" s="5"/>
      <c r="AI89" s="6"/>
      <c r="AJ89" s="5"/>
      <c r="AK89" s="5"/>
      <c r="AL89" s="5"/>
      <c r="AM89" s="5"/>
      <c r="AN89" s="5"/>
      <c r="AO89" s="5"/>
      <c r="AP89" s="5"/>
      <c r="AQ89" s="6"/>
      <c r="AR89" s="9"/>
    </row>
    <row r="90" spans="1:44" s="59" customFormat="1" x14ac:dyDescent="0.2">
      <c r="A90" s="54" t="s">
        <v>58</v>
      </c>
      <c r="B90" s="55"/>
      <c r="C90" s="56"/>
      <c r="D90" s="55"/>
      <c r="E90" s="55"/>
      <c r="F90" s="54">
        <f>SUM(F52:F89)</f>
        <v>0</v>
      </c>
      <c r="G90" s="54">
        <f>SUM(G52:G89)</f>
        <v>0</v>
      </c>
      <c r="H90" s="55"/>
      <c r="I90" s="55"/>
      <c r="J90" s="54"/>
      <c r="K90" s="54"/>
      <c r="L90" s="55"/>
      <c r="M90" s="57"/>
      <c r="N90" s="124"/>
      <c r="O90" s="55"/>
      <c r="P90" s="129">
        <f>N90*O90</f>
        <v>0</v>
      </c>
      <c r="Q90" s="57">
        <f>SUM(Q52:Q89)</f>
        <v>0</v>
      </c>
      <c r="R90" s="58"/>
      <c r="T90" s="8"/>
      <c r="U90" s="8"/>
      <c r="V90" s="7"/>
      <c r="W90" s="8"/>
      <c r="X90" s="8"/>
      <c r="Y90" s="8"/>
      <c r="Z90" s="8"/>
      <c r="AA90" s="8"/>
      <c r="AB90" s="8"/>
      <c r="AC90" s="8"/>
      <c r="AD90" s="7"/>
      <c r="AE90" s="58"/>
      <c r="AG90" s="8"/>
      <c r="AH90" s="8"/>
      <c r="AI90" s="7"/>
      <c r="AJ90" s="8"/>
      <c r="AK90" s="8"/>
      <c r="AL90" s="8"/>
      <c r="AM90" s="8"/>
      <c r="AN90" s="8"/>
      <c r="AO90" s="8"/>
      <c r="AP90" s="8"/>
      <c r="AQ90" s="7"/>
      <c r="AR90" s="58"/>
    </row>
    <row r="91" spans="1:44" x14ac:dyDescent="0.2">
      <c r="A91" s="39"/>
      <c r="B91" s="46" t="s">
        <v>13</v>
      </c>
      <c r="C91" s="41" t="s">
        <v>216</v>
      </c>
      <c r="D91" s="40" t="s">
        <v>215</v>
      </c>
      <c r="E91" s="40" t="s">
        <v>17</v>
      </c>
      <c r="F91" s="42"/>
      <c r="G91" s="42">
        <f t="shared" ref="G91:G96" si="19">ROUND(F91/18,2)</f>
        <v>0</v>
      </c>
      <c r="H91" s="40">
        <v>5994</v>
      </c>
      <c r="I91" s="40">
        <v>0.1</v>
      </c>
      <c r="J91" s="40">
        <v>0.1</v>
      </c>
      <c r="K91" s="40">
        <v>0.25</v>
      </c>
      <c r="L91" s="40">
        <v>0.4</v>
      </c>
      <c r="M91" s="43">
        <f t="shared" ref="M91:M96" si="20">H91*(1+I91+J91+K91+L91)</f>
        <v>11088.9</v>
      </c>
      <c r="N91" s="121">
        <f t="shared" ref="N91:N96" si="21">ROUND(M91,2)</f>
        <v>11088.9</v>
      </c>
      <c r="O91" s="39">
        <v>1</v>
      </c>
      <c r="P91" s="128">
        <f t="shared" ref="P91:P96" si="22">N91*O91</f>
        <v>11088.9</v>
      </c>
      <c r="Q91" s="44">
        <f t="shared" ref="Q91:Q96" si="23">P91*G91</f>
        <v>0</v>
      </c>
      <c r="R91" s="9"/>
      <c r="T91" s="5"/>
      <c r="U91" s="5"/>
      <c r="V91" s="6"/>
      <c r="W91" s="5"/>
      <c r="X91" s="5"/>
      <c r="Y91" s="5"/>
      <c r="Z91" s="5"/>
      <c r="AA91" s="5"/>
      <c r="AB91" s="5"/>
      <c r="AC91" s="5"/>
      <c r="AD91" s="6"/>
      <c r="AE91" s="5"/>
      <c r="AG91" s="5"/>
      <c r="AH91" s="5"/>
      <c r="AI91" s="6"/>
      <c r="AJ91" s="5"/>
      <c r="AK91" s="5"/>
      <c r="AL91" s="5"/>
      <c r="AM91" s="5"/>
      <c r="AN91" s="5"/>
      <c r="AO91" s="5"/>
      <c r="AP91" s="5"/>
      <c r="AQ91" s="6"/>
      <c r="AR91" s="5"/>
    </row>
    <row r="92" spans="1:44" x14ac:dyDescent="0.2">
      <c r="A92" s="20"/>
      <c r="B92" s="29" t="s">
        <v>13</v>
      </c>
      <c r="C92" s="25"/>
      <c r="D92" s="40" t="s">
        <v>215</v>
      </c>
      <c r="E92" s="21"/>
      <c r="F92" s="22"/>
      <c r="G92" s="42">
        <f t="shared" si="19"/>
        <v>0</v>
      </c>
      <c r="H92" s="21">
        <v>5994</v>
      </c>
      <c r="I92" s="21">
        <v>0.1</v>
      </c>
      <c r="J92" s="21">
        <v>0.2</v>
      </c>
      <c r="K92" s="40">
        <v>0.25</v>
      </c>
      <c r="L92" s="21">
        <v>0.4</v>
      </c>
      <c r="M92" s="23">
        <f t="shared" si="20"/>
        <v>11688.300000000001</v>
      </c>
      <c r="N92" s="121">
        <f t="shared" si="21"/>
        <v>11688.3</v>
      </c>
      <c r="O92" s="20">
        <v>1</v>
      </c>
      <c r="P92" s="125">
        <f t="shared" si="22"/>
        <v>11688.3</v>
      </c>
      <c r="Q92" s="24">
        <f t="shared" si="23"/>
        <v>0</v>
      </c>
      <c r="R92" s="9"/>
      <c r="T92" s="5"/>
      <c r="U92" s="5"/>
      <c r="V92" s="6"/>
      <c r="W92" s="5"/>
      <c r="X92" s="5"/>
      <c r="Y92" s="5"/>
      <c r="Z92" s="5"/>
      <c r="AA92" s="5"/>
      <c r="AB92" s="5"/>
      <c r="AC92" s="5"/>
      <c r="AD92" s="6"/>
      <c r="AE92" s="5"/>
      <c r="AG92" s="5"/>
      <c r="AH92" s="5"/>
      <c r="AI92" s="6"/>
      <c r="AJ92" s="5"/>
      <c r="AK92" s="5"/>
      <c r="AL92" s="5"/>
      <c r="AM92" s="5"/>
      <c r="AN92" s="5"/>
      <c r="AO92" s="5"/>
      <c r="AP92" s="5"/>
      <c r="AQ92" s="6"/>
      <c r="AR92" s="5"/>
    </row>
    <row r="93" spans="1:44" x14ac:dyDescent="0.2">
      <c r="A93" s="20"/>
      <c r="B93" s="29" t="s">
        <v>13</v>
      </c>
      <c r="C93" s="25"/>
      <c r="D93" s="40" t="s">
        <v>215</v>
      </c>
      <c r="E93" s="21"/>
      <c r="F93" s="22"/>
      <c r="G93" s="42">
        <f t="shared" si="19"/>
        <v>0</v>
      </c>
      <c r="H93" s="21">
        <v>5994</v>
      </c>
      <c r="I93" s="21">
        <v>0.1</v>
      </c>
      <c r="J93" s="21">
        <v>0.1</v>
      </c>
      <c r="K93" s="40">
        <v>0.25</v>
      </c>
      <c r="L93" s="21"/>
      <c r="M93" s="23">
        <f t="shared" si="20"/>
        <v>8691.3000000000011</v>
      </c>
      <c r="N93" s="121">
        <f t="shared" si="21"/>
        <v>8691.2999999999993</v>
      </c>
      <c r="O93" s="20">
        <v>1</v>
      </c>
      <c r="P93" s="125">
        <f t="shared" si="22"/>
        <v>8691.2999999999993</v>
      </c>
      <c r="Q93" s="24">
        <f t="shared" si="23"/>
        <v>0</v>
      </c>
      <c r="R93" s="9"/>
      <c r="T93" s="5"/>
      <c r="U93" s="5"/>
      <c r="V93" s="6"/>
      <c r="W93" s="5"/>
      <c r="X93" s="5"/>
      <c r="Y93" s="5"/>
      <c r="Z93" s="5"/>
      <c r="AA93" s="5"/>
      <c r="AB93" s="5"/>
      <c r="AC93" s="5"/>
      <c r="AD93" s="6"/>
      <c r="AE93" s="5"/>
      <c r="AG93" s="5"/>
      <c r="AH93" s="5"/>
      <c r="AI93" s="6"/>
      <c r="AJ93" s="5"/>
      <c r="AK93" s="5"/>
      <c r="AL93" s="5"/>
      <c r="AM93" s="5"/>
      <c r="AN93" s="5"/>
      <c r="AO93" s="5"/>
      <c r="AP93" s="5"/>
      <c r="AQ93" s="6"/>
      <c r="AR93" s="5"/>
    </row>
    <row r="94" spans="1:44" x14ac:dyDescent="0.2">
      <c r="A94" s="20"/>
      <c r="B94" s="29" t="s">
        <v>13</v>
      </c>
      <c r="C94" s="25"/>
      <c r="D94" s="40" t="s">
        <v>215</v>
      </c>
      <c r="E94" s="21"/>
      <c r="F94" s="22"/>
      <c r="G94" s="42">
        <f t="shared" si="19"/>
        <v>0</v>
      </c>
      <c r="H94" s="21">
        <v>5994</v>
      </c>
      <c r="I94" s="21">
        <v>0.1</v>
      </c>
      <c r="J94" s="21">
        <v>0.1</v>
      </c>
      <c r="K94" s="40">
        <v>0.25</v>
      </c>
      <c r="L94" s="21">
        <v>0.8</v>
      </c>
      <c r="M94" s="23">
        <f t="shared" si="20"/>
        <v>13486.5</v>
      </c>
      <c r="N94" s="121">
        <f t="shared" si="21"/>
        <v>13486.5</v>
      </c>
      <c r="O94" s="20">
        <v>1</v>
      </c>
      <c r="P94" s="125">
        <f t="shared" si="22"/>
        <v>13486.5</v>
      </c>
      <c r="Q94" s="24">
        <f t="shared" si="23"/>
        <v>0</v>
      </c>
      <c r="R94" s="9"/>
      <c r="T94" s="5"/>
      <c r="U94" s="5"/>
      <c r="V94" s="6"/>
      <c r="W94" s="5"/>
      <c r="X94" s="5"/>
      <c r="Y94" s="5"/>
      <c r="Z94" s="5"/>
      <c r="AA94" s="5"/>
      <c r="AB94" s="5"/>
      <c r="AC94" s="5"/>
      <c r="AD94" s="6"/>
      <c r="AE94" s="5"/>
      <c r="AG94" s="5"/>
      <c r="AH94" s="5"/>
      <c r="AI94" s="6"/>
      <c r="AJ94" s="5"/>
      <c r="AK94" s="5"/>
      <c r="AL94" s="5"/>
      <c r="AM94" s="5"/>
      <c r="AN94" s="5"/>
      <c r="AO94" s="5"/>
      <c r="AP94" s="5"/>
      <c r="AQ94" s="6"/>
      <c r="AR94" s="5"/>
    </row>
    <row r="95" spans="1:44" x14ac:dyDescent="0.2">
      <c r="A95" s="20"/>
      <c r="B95" s="29" t="s">
        <v>13</v>
      </c>
      <c r="C95" s="25"/>
      <c r="D95" s="40" t="s">
        <v>215</v>
      </c>
      <c r="E95" s="21"/>
      <c r="F95" s="22"/>
      <c r="G95" s="42">
        <f t="shared" si="19"/>
        <v>0</v>
      </c>
      <c r="H95" s="21">
        <v>5994</v>
      </c>
      <c r="I95" s="21">
        <v>0.1</v>
      </c>
      <c r="J95" s="21">
        <v>0.1</v>
      </c>
      <c r="K95" s="40">
        <v>0.25</v>
      </c>
      <c r="L95" s="21"/>
      <c r="M95" s="23">
        <f t="shared" si="20"/>
        <v>8691.3000000000011</v>
      </c>
      <c r="N95" s="121">
        <f t="shared" si="21"/>
        <v>8691.2999999999993</v>
      </c>
      <c r="O95" s="20">
        <v>1</v>
      </c>
      <c r="P95" s="125">
        <f t="shared" si="22"/>
        <v>8691.2999999999993</v>
      </c>
      <c r="Q95" s="24">
        <f t="shared" si="23"/>
        <v>0</v>
      </c>
      <c r="R95" s="9"/>
      <c r="T95" s="5"/>
      <c r="U95" s="5"/>
      <c r="V95" s="6"/>
      <c r="W95" s="5"/>
      <c r="X95" s="5"/>
      <c r="Y95" s="5"/>
      <c r="Z95" s="5"/>
      <c r="AA95" s="5"/>
      <c r="AB95" s="5"/>
      <c r="AC95" s="5"/>
      <c r="AD95" s="6"/>
      <c r="AE95" s="5"/>
      <c r="AG95" s="5"/>
      <c r="AH95" s="5"/>
      <c r="AI95" s="6"/>
      <c r="AJ95" s="5"/>
      <c r="AK95" s="5"/>
      <c r="AL95" s="5"/>
      <c r="AM95" s="5"/>
      <c r="AN95" s="5"/>
      <c r="AO95" s="5"/>
      <c r="AP95" s="5"/>
      <c r="AQ95" s="6"/>
      <c r="AR95" s="5"/>
    </row>
    <row r="96" spans="1:44" ht="13.5" thickBot="1" x14ac:dyDescent="0.25">
      <c r="A96" s="37"/>
      <c r="B96" s="33" t="s">
        <v>13</v>
      </c>
      <c r="C96" s="34"/>
      <c r="D96" s="40" t="s">
        <v>215</v>
      </c>
      <c r="E96" s="32"/>
      <c r="F96" s="35"/>
      <c r="G96" s="42">
        <f t="shared" si="19"/>
        <v>0</v>
      </c>
      <c r="H96" s="32">
        <v>5994</v>
      </c>
      <c r="I96" s="32">
        <v>0.1</v>
      </c>
      <c r="J96" s="32">
        <v>0.3</v>
      </c>
      <c r="K96" s="40">
        <v>0.25</v>
      </c>
      <c r="L96" s="32"/>
      <c r="M96" s="36">
        <f t="shared" si="20"/>
        <v>9890.1</v>
      </c>
      <c r="N96" s="121">
        <f t="shared" si="21"/>
        <v>9890.1</v>
      </c>
      <c r="O96" s="37">
        <v>1</v>
      </c>
      <c r="P96" s="126">
        <f t="shared" si="22"/>
        <v>9890.1</v>
      </c>
      <c r="Q96" s="38">
        <f t="shared" si="23"/>
        <v>0</v>
      </c>
      <c r="R96" s="9"/>
      <c r="T96" s="5"/>
      <c r="U96" s="5"/>
      <c r="V96" s="6"/>
      <c r="W96" s="5"/>
      <c r="X96" s="5"/>
      <c r="Y96" s="5"/>
      <c r="Z96" s="5"/>
      <c r="AA96" s="5"/>
      <c r="AB96" s="5"/>
      <c r="AC96" s="5"/>
      <c r="AD96" s="6"/>
      <c r="AE96" s="5"/>
      <c r="AG96" s="5"/>
      <c r="AH96" s="5"/>
      <c r="AI96" s="6"/>
      <c r="AJ96" s="5"/>
      <c r="AK96" s="5"/>
      <c r="AL96" s="5"/>
      <c r="AM96" s="5"/>
      <c r="AN96" s="5"/>
      <c r="AO96" s="5"/>
      <c r="AP96" s="5"/>
      <c r="AQ96" s="6"/>
      <c r="AR96" s="5"/>
    </row>
    <row r="97" spans="1:44" s="59" customFormat="1" ht="13.5" thickBot="1" x14ac:dyDescent="0.25">
      <c r="A97" s="61" t="s">
        <v>217</v>
      </c>
      <c r="B97" s="62"/>
      <c r="C97" s="64"/>
      <c r="D97" s="62"/>
      <c r="E97" s="62"/>
      <c r="F97" s="62"/>
      <c r="G97" s="63">
        <f>SUM(G91:G96)</f>
        <v>0</v>
      </c>
      <c r="H97" s="62"/>
      <c r="I97" s="62"/>
      <c r="J97" s="62"/>
      <c r="K97" s="62"/>
      <c r="L97" s="62"/>
      <c r="M97" s="63"/>
      <c r="N97" s="123"/>
      <c r="O97" s="62"/>
      <c r="P97" s="127">
        <f>N97*O97</f>
        <v>0</v>
      </c>
      <c r="Q97" s="63">
        <f>SUM(Q91:Q96)</f>
        <v>0</v>
      </c>
      <c r="R97" s="65"/>
      <c r="T97" s="8"/>
      <c r="U97" s="8"/>
      <c r="V97" s="7"/>
      <c r="W97" s="8"/>
      <c r="X97" s="8"/>
      <c r="Y97" s="8"/>
      <c r="Z97" s="8"/>
      <c r="AA97" s="8"/>
      <c r="AB97" s="8"/>
      <c r="AC97" s="8"/>
      <c r="AD97" s="7"/>
      <c r="AE97" s="58"/>
      <c r="AG97" s="8"/>
      <c r="AH97" s="8"/>
      <c r="AI97" s="7"/>
      <c r="AJ97" s="8"/>
      <c r="AK97" s="8"/>
      <c r="AL97" s="8"/>
      <c r="AM97" s="8"/>
      <c r="AN97" s="8"/>
      <c r="AO97" s="8"/>
      <c r="AP97" s="8"/>
      <c r="AQ97" s="7"/>
      <c r="AR97" s="58"/>
    </row>
    <row r="98" spans="1:44" ht="14.25" thickTop="1" thickBot="1" x14ac:dyDescent="0.25">
      <c r="A98" s="130" t="s">
        <v>59</v>
      </c>
      <c r="B98" s="131"/>
      <c r="C98" s="131"/>
      <c r="D98" s="131"/>
      <c r="E98" s="131"/>
      <c r="F98" s="71">
        <f>F9+F13+F16+F90+F36+F33+F26+F23+F39+F42+F45+F48+F51+F90+F97</f>
        <v>0</v>
      </c>
      <c r="G98" s="71">
        <f>G9+G13+G16+G90+G36+G33+G26+G23+G39+G42+G45+G48+G51+G90+G97</f>
        <v>0</v>
      </c>
      <c r="H98" s="131"/>
      <c r="I98" s="131"/>
      <c r="J98" s="131"/>
      <c r="K98" s="131"/>
      <c r="L98" s="131"/>
      <c r="M98" s="131"/>
      <c r="N98" s="76"/>
      <c r="O98" s="131"/>
      <c r="P98" s="76"/>
      <c r="Q98" s="71">
        <f>Q9+Q13+Q16+Q90+Q36+Q33+Q26+Q23+Q39+Q42+Q45+Q48+Q51+Q90+Q97</f>
        <v>0</v>
      </c>
      <c r="R98" s="5"/>
      <c r="T98" s="5"/>
      <c r="U98" s="5"/>
      <c r="V98" s="6"/>
      <c r="W98" s="5"/>
      <c r="X98" s="5"/>
      <c r="Y98" s="5"/>
      <c r="Z98" s="5"/>
      <c r="AA98" s="5"/>
      <c r="AB98" s="5"/>
      <c r="AC98" s="5"/>
      <c r="AD98" s="6"/>
      <c r="AE98" s="9"/>
      <c r="AG98" s="5"/>
      <c r="AH98" s="5"/>
      <c r="AI98" s="6"/>
      <c r="AJ98" s="5"/>
      <c r="AK98" s="5"/>
      <c r="AL98" s="5"/>
      <c r="AM98" s="5"/>
      <c r="AN98" s="5"/>
      <c r="AO98" s="5"/>
      <c r="AP98" s="5"/>
      <c r="AQ98" s="6"/>
      <c r="AR98" s="9"/>
    </row>
    <row r="99" spans="1:44" ht="13.5" thickTop="1" x14ac:dyDescent="0.2">
      <c r="A99" s="18"/>
      <c r="B99" s="16"/>
      <c r="C99" s="16"/>
      <c r="D99" s="16"/>
      <c r="E99" s="16"/>
      <c r="F99" s="16"/>
      <c r="G99" s="17"/>
      <c r="H99" s="16"/>
      <c r="I99" s="16"/>
      <c r="J99" s="16"/>
      <c r="K99" s="16"/>
      <c r="L99" s="16"/>
      <c r="M99" s="16"/>
      <c r="N99" s="16"/>
      <c r="O99" s="16"/>
      <c r="P99" s="16"/>
      <c r="Q99" s="17"/>
    </row>
    <row r="100" spans="1:44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44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44" x14ac:dyDescent="0.2">
      <c r="A102" s="3" t="s">
        <v>48</v>
      </c>
    </row>
    <row r="103" spans="1:44" ht="33" x14ac:dyDescent="0.45">
      <c r="A103" s="3" t="s">
        <v>49</v>
      </c>
      <c r="D103" s="82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81"/>
    </row>
  </sheetData>
  <mergeCells count="9">
    <mergeCell ref="A13:C13"/>
    <mergeCell ref="A23:C23"/>
    <mergeCell ref="A26:C26"/>
    <mergeCell ref="K1:L1"/>
    <mergeCell ref="A2:Q2"/>
    <mergeCell ref="A3:Q3"/>
    <mergeCell ref="A4:Q4"/>
    <mergeCell ref="A9:C9"/>
    <mergeCell ref="A16:C16"/>
  </mergeCells>
  <phoneticPr fontId="2" type="noConversion"/>
  <pageMargins left="0" right="0" top="0.94488188976377963" bottom="0.55118110236220474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30"/>
  <sheetViews>
    <sheetView zoomScale="80" zoomScaleNormal="80" workbookViewId="0">
      <selection activeCell="A2" sqref="A2:M2"/>
    </sheetView>
  </sheetViews>
  <sheetFormatPr defaultColWidth="9.28515625" defaultRowHeight="12.75" x14ac:dyDescent="0.2"/>
  <cols>
    <col min="1" max="1" width="22.140625" style="5" customWidth="1"/>
    <col min="2" max="2" width="23.7109375" style="3" customWidth="1"/>
    <col min="3" max="3" width="9.140625" style="3" customWidth="1"/>
    <col min="4" max="4" width="7.42578125" style="3" customWidth="1"/>
    <col min="5" max="5" width="12.140625" style="3" customWidth="1"/>
    <col min="6" max="6" width="7.28515625" style="3" customWidth="1"/>
    <col min="7" max="7" width="6.28515625" style="3" customWidth="1"/>
    <col min="8" max="8" width="5.7109375" style="5" customWidth="1"/>
    <col min="9" max="9" width="14.28515625" style="5" customWidth="1"/>
    <col min="10" max="10" width="12.42578125" style="5" customWidth="1"/>
    <col min="11" max="11" width="8.7109375" style="5" customWidth="1"/>
    <col min="12" max="12" width="10.7109375" style="5" customWidth="1"/>
    <col min="13" max="13" width="12" style="5" customWidth="1"/>
    <col min="14" max="177" width="9.28515625" style="5"/>
    <col min="178" max="16384" width="9.28515625" style="3"/>
  </cols>
  <sheetData>
    <row r="1" spans="1:227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2" t="s">
        <v>43</v>
      </c>
      <c r="N1" s="1"/>
      <c r="O1" s="3"/>
      <c r="P1" s="2"/>
    </row>
    <row r="2" spans="1:227" x14ac:dyDescent="0.2">
      <c r="A2" s="194" t="s">
        <v>218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"/>
      <c r="O2" s="1"/>
      <c r="P2" s="1"/>
    </row>
    <row r="3" spans="1:227" x14ac:dyDescent="0.2">
      <c r="A3" s="197" t="s">
        <v>44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"/>
      <c r="O3" s="1"/>
      <c r="P3" s="1"/>
    </row>
    <row r="4" spans="1:227" x14ac:dyDescent="0.2">
      <c r="A4" s="202" t="s">
        <v>60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227" x14ac:dyDescent="0.2">
      <c r="A5" s="6" t="s">
        <v>31</v>
      </c>
      <c r="B5" s="6"/>
      <c r="C5" s="6"/>
      <c r="D5" s="6"/>
      <c r="E5" s="6"/>
      <c r="F5" s="6"/>
      <c r="G5" s="6"/>
    </row>
    <row r="6" spans="1:227" x14ac:dyDescent="0.2">
      <c r="B6" s="6"/>
      <c r="C6" s="6"/>
      <c r="D6" s="6"/>
      <c r="E6" s="6"/>
      <c r="F6" s="6"/>
      <c r="G6" s="6"/>
    </row>
    <row r="7" spans="1:227" s="6" customFormat="1" ht="180.75" customHeight="1" x14ac:dyDescent="0.2">
      <c r="A7" s="51" t="s">
        <v>1</v>
      </c>
      <c r="B7" s="52" t="s">
        <v>20</v>
      </c>
      <c r="C7" s="52" t="s">
        <v>21</v>
      </c>
      <c r="D7" s="52" t="s">
        <v>7</v>
      </c>
      <c r="E7" s="53" t="s">
        <v>22</v>
      </c>
      <c r="F7" s="53" t="s">
        <v>23</v>
      </c>
      <c r="G7" s="52" t="s">
        <v>24</v>
      </c>
      <c r="H7" s="52" t="s">
        <v>61</v>
      </c>
      <c r="I7" s="52" t="s">
        <v>28</v>
      </c>
      <c r="J7" s="132" t="s">
        <v>29</v>
      </c>
      <c r="K7" s="52" t="s">
        <v>27</v>
      </c>
      <c r="L7" s="133" t="s">
        <v>39</v>
      </c>
      <c r="M7" s="52" t="s">
        <v>9</v>
      </c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x14ac:dyDescent="0.2">
      <c r="A8" s="14"/>
      <c r="B8" s="136" t="s">
        <v>0</v>
      </c>
      <c r="C8" s="137" t="s">
        <v>18</v>
      </c>
      <c r="D8" s="136"/>
      <c r="E8" s="138">
        <v>4611</v>
      </c>
      <c r="F8" s="138">
        <v>3.33</v>
      </c>
      <c r="G8" s="137">
        <v>1</v>
      </c>
      <c r="H8" s="137">
        <v>0.8</v>
      </c>
      <c r="I8" s="139">
        <f>E8*(F8*G8+H8)</f>
        <v>19043.43</v>
      </c>
      <c r="J8" s="139">
        <f t="shared" ref="J8:J21" si="0">ROUND(I8,2)</f>
        <v>19043.43</v>
      </c>
      <c r="K8" s="138">
        <v>1</v>
      </c>
      <c r="L8" s="138">
        <f t="shared" ref="L8:L21" si="1">J8*K8</f>
        <v>19043.43</v>
      </c>
      <c r="M8" s="139">
        <f>D8*L8</f>
        <v>0</v>
      </c>
    </row>
    <row r="9" spans="1:227" ht="13.5" customHeight="1" x14ac:dyDescent="0.2">
      <c r="A9" s="14"/>
      <c r="B9" s="49" t="s">
        <v>197</v>
      </c>
      <c r="C9" s="14" t="s">
        <v>18</v>
      </c>
      <c r="D9" s="14"/>
      <c r="E9" s="50">
        <v>4611</v>
      </c>
      <c r="F9" s="50">
        <v>3.33</v>
      </c>
      <c r="G9" s="14">
        <v>0.8</v>
      </c>
      <c r="H9" s="14">
        <v>0.8</v>
      </c>
      <c r="I9" s="15">
        <f t="shared" ref="I9:I21" si="2">E9*(F9*G9+H9)</f>
        <v>15972.504000000003</v>
      </c>
      <c r="J9" s="121">
        <f t="shared" si="0"/>
        <v>15972.5</v>
      </c>
      <c r="K9" s="50">
        <v>1</v>
      </c>
      <c r="L9" s="134">
        <f t="shared" si="1"/>
        <v>15972.5</v>
      </c>
      <c r="M9" s="50">
        <f>ROUND(D9*L9,2)</f>
        <v>0</v>
      </c>
    </row>
    <row r="10" spans="1:227" ht="13.5" customHeight="1" x14ac:dyDescent="0.2">
      <c r="A10" s="14"/>
      <c r="B10" s="49" t="s">
        <v>198</v>
      </c>
      <c r="C10" s="14" t="s">
        <v>18</v>
      </c>
      <c r="D10" s="14"/>
      <c r="E10" s="50">
        <v>4611</v>
      </c>
      <c r="F10" s="50">
        <v>3.33</v>
      </c>
      <c r="G10" s="14">
        <v>0.8</v>
      </c>
      <c r="H10" s="14">
        <v>0.8</v>
      </c>
      <c r="I10" s="15">
        <f>E10*(F10*G10+H10)</f>
        <v>15972.504000000003</v>
      </c>
      <c r="J10" s="121">
        <f t="shared" si="0"/>
        <v>15972.5</v>
      </c>
      <c r="K10" s="50">
        <v>1</v>
      </c>
      <c r="L10" s="134">
        <f>J10*K10</f>
        <v>15972.5</v>
      </c>
      <c r="M10" s="50">
        <f>ROUND(D10*L10,2)</f>
        <v>0</v>
      </c>
    </row>
    <row r="11" spans="1:227" ht="13.5" customHeight="1" x14ac:dyDescent="0.2">
      <c r="A11" s="14"/>
      <c r="B11" s="49" t="s">
        <v>199</v>
      </c>
      <c r="C11" s="14" t="s">
        <v>18</v>
      </c>
      <c r="D11" s="14"/>
      <c r="E11" s="50">
        <v>4611</v>
      </c>
      <c r="F11" s="50">
        <v>3.33</v>
      </c>
      <c r="G11" s="14">
        <v>0.8</v>
      </c>
      <c r="H11" s="14">
        <v>0.8</v>
      </c>
      <c r="I11" s="15">
        <f>E11*(F11*G11+H11)</f>
        <v>15972.504000000003</v>
      </c>
      <c r="J11" s="121">
        <f t="shared" si="0"/>
        <v>15972.5</v>
      </c>
      <c r="K11" s="50">
        <v>1</v>
      </c>
      <c r="L11" s="134">
        <f>J11*K11</f>
        <v>15972.5</v>
      </c>
      <c r="M11" s="50">
        <f>ROUND(D11*L11,2)</f>
        <v>0</v>
      </c>
    </row>
    <row r="12" spans="1:227" ht="13.5" customHeight="1" x14ac:dyDescent="0.2">
      <c r="A12" s="14"/>
      <c r="B12" s="140" t="s">
        <v>83</v>
      </c>
      <c r="C12" s="137"/>
      <c r="D12" s="136">
        <f>SUM(D9:D11)</f>
        <v>0</v>
      </c>
      <c r="E12" s="138"/>
      <c r="F12" s="138"/>
      <c r="G12" s="137"/>
      <c r="H12" s="137"/>
      <c r="I12" s="139"/>
      <c r="J12" s="139"/>
      <c r="K12" s="138"/>
      <c r="L12" s="138"/>
      <c r="M12" s="139">
        <f>SUM(M9:M11)</f>
        <v>0</v>
      </c>
    </row>
    <row r="13" spans="1:227" ht="12.75" customHeight="1" x14ac:dyDescent="0.2">
      <c r="A13" s="14"/>
      <c r="B13" s="140" t="s">
        <v>82</v>
      </c>
      <c r="C13" s="137"/>
      <c r="D13" s="136"/>
      <c r="E13" s="138">
        <v>4611</v>
      </c>
      <c r="F13" s="138">
        <v>3.33</v>
      </c>
      <c r="G13" s="137">
        <v>0.8</v>
      </c>
      <c r="H13" s="137">
        <v>0.8</v>
      </c>
      <c r="I13" s="139">
        <f>E13*(F13*G13+H13)</f>
        <v>15972.504000000003</v>
      </c>
      <c r="J13" s="139">
        <f t="shared" si="0"/>
        <v>15972.5</v>
      </c>
      <c r="K13" s="138">
        <v>1</v>
      </c>
      <c r="L13" s="138">
        <f t="shared" si="1"/>
        <v>15972.5</v>
      </c>
      <c r="M13" s="139">
        <f t="shared" ref="M13:M19" si="3">ROUND(D13*L13,2)</f>
        <v>0</v>
      </c>
    </row>
    <row r="14" spans="1:227" x14ac:dyDescent="0.2">
      <c r="A14" s="14"/>
      <c r="B14" s="140" t="s">
        <v>38</v>
      </c>
      <c r="C14" s="137"/>
      <c r="D14" s="136"/>
      <c r="E14" s="138">
        <v>4611</v>
      </c>
      <c r="F14" s="138">
        <v>3.33</v>
      </c>
      <c r="G14" s="137">
        <v>0.75</v>
      </c>
      <c r="H14" s="137">
        <v>0.2</v>
      </c>
      <c r="I14" s="139">
        <f t="shared" si="2"/>
        <v>12438.172500000001</v>
      </c>
      <c r="J14" s="139">
        <f t="shared" si="0"/>
        <v>12438.17</v>
      </c>
      <c r="K14" s="138">
        <v>1</v>
      </c>
      <c r="L14" s="138">
        <f t="shared" si="1"/>
        <v>12438.17</v>
      </c>
      <c r="M14" s="139">
        <f t="shared" si="3"/>
        <v>0</v>
      </c>
    </row>
    <row r="15" spans="1:227" ht="48" customHeight="1" x14ac:dyDescent="0.2">
      <c r="A15" s="14"/>
      <c r="B15" s="140" t="s">
        <v>200</v>
      </c>
      <c r="C15" s="137"/>
      <c r="D15" s="136"/>
      <c r="E15" s="138">
        <v>4611</v>
      </c>
      <c r="F15" s="138">
        <v>3.33</v>
      </c>
      <c r="G15" s="137">
        <v>0.6</v>
      </c>
      <c r="H15" s="137">
        <v>0.8</v>
      </c>
      <c r="I15" s="139">
        <f>E15*(F15*G15+H15)</f>
        <v>12901.578</v>
      </c>
      <c r="J15" s="139">
        <f t="shared" si="0"/>
        <v>12901.58</v>
      </c>
      <c r="K15" s="138">
        <v>1</v>
      </c>
      <c r="L15" s="138">
        <f>J15*K15</f>
        <v>12901.58</v>
      </c>
      <c r="M15" s="138">
        <f t="shared" si="3"/>
        <v>0</v>
      </c>
    </row>
    <row r="16" spans="1:227" ht="28.5" customHeight="1" x14ac:dyDescent="0.2">
      <c r="A16" s="14"/>
      <c r="B16" s="140" t="s">
        <v>201</v>
      </c>
      <c r="C16" s="137"/>
      <c r="D16" s="136"/>
      <c r="E16" s="138">
        <v>4611</v>
      </c>
      <c r="F16" s="138">
        <v>3.33</v>
      </c>
      <c r="G16" s="137">
        <v>0.6</v>
      </c>
      <c r="H16" s="137">
        <v>0.8</v>
      </c>
      <c r="I16" s="139">
        <f>E16*(F16*G16+H16)</f>
        <v>12901.578</v>
      </c>
      <c r="J16" s="139">
        <f t="shared" si="0"/>
        <v>12901.58</v>
      </c>
      <c r="K16" s="138">
        <v>1</v>
      </c>
      <c r="L16" s="138">
        <f>J16*K16</f>
        <v>12901.58</v>
      </c>
      <c r="M16" s="138">
        <f t="shared" si="3"/>
        <v>0</v>
      </c>
    </row>
    <row r="17" spans="1:13" x14ac:dyDescent="0.2">
      <c r="A17" s="14"/>
      <c r="B17" s="49" t="s">
        <v>37</v>
      </c>
      <c r="C17" s="14"/>
      <c r="D17" s="14"/>
      <c r="E17" s="50">
        <v>4611</v>
      </c>
      <c r="F17" s="50">
        <v>3.33</v>
      </c>
      <c r="G17" s="14">
        <v>0.6</v>
      </c>
      <c r="H17" s="14">
        <v>0.8</v>
      </c>
      <c r="I17" s="15">
        <f t="shared" si="2"/>
        <v>12901.578</v>
      </c>
      <c r="J17" s="121">
        <f t="shared" si="0"/>
        <v>12901.58</v>
      </c>
      <c r="K17" s="50">
        <v>1</v>
      </c>
      <c r="L17" s="134">
        <f t="shared" si="1"/>
        <v>12901.58</v>
      </c>
      <c r="M17" s="50">
        <f t="shared" si="3"/>
        <v>0</v>
      </c>
    </row>
    <row r="18" spans="1:13" x14ac:dyDescent="0.2">
      <c r="A18" s="14"/>
      <c r="B18" s="49" t="s">
        <v>37</v>
      </c>
      <c r="C18" s="14"/>
      <c r="D18" s="14"/>
      <c r="E18" s="50">
        <v>4611</v>
      </c>
      <c r="F18" s="50">
        <v>3.33</v>
      </c>
      <c r="G18" s="14">
        <v>0.6</v>
      </c>
      <c r="H18" s="14">
        <v>0.8</v>
      </c>
      <c r="I18" s="15">
        <f t="shared" si="2"/>
        <v>12901.578</v>
      </c>
      <c r="J18" s="121">
        <f t="shared" si="0"/>
        <v>12901.58</v>
      </c>
      <c r="K18" s="50">
        <v>1</v>
      </c>
      <c r="L18" s="134">
        <f t="shared" si="1"/>
        <v>12901.58</v>
      </c>
      <c r="M18" s="50">
        <f t="shared" si="3"/>
        <v>0</v>
      </c>
    </row>
    <row r="19" spans="1:13" x14ac:dyDescent="0.2">
      <c r="A19" s="14"/>
      <c r="B19" s="49" t="s">
        <v>37</v>
      </c>
      <c r="C19" s="14"/>
      <c r="D19" s="14"/>
      <c r="E19" s="50">
        <v>4611</v>
      </c>
      <c r="F19" s="50">
        <v>3.33</v>
      </c>
      <c r="G19" s="14">
        <v>0.6</v>
      </c>
      <c r="H19" s="14">
        <v>0.2</v>
      </c>
      <c r="I19" s="15">
        <f t="shared" si="2"/>
        <v>10134.977999999999</v>
      </c>
      <c r="J19" s="121">
        <f t="shared" si="0"/>
        <v>10134.98</v>
      </c>
      <c r="K19" s="50">
        <v>1</v>
      </c>
      <c r="L19" s="134">
        <f t="shared" si="1"/>
        <v>10134.98</v>
      </c>
      <c r="M19" s="50">
        <f t="shared" si="3"/>
        <v>0</v>
      </c>
    </row>
    <row r="20" spans="1:13" x14ac:dyDescent="0.2">
      <c r="A20" s="14"/>
      <c r="B20" s="140" t="s">
        <v>84</v>
      </c>
      <c r="C20" s="137"/>
      <c r="D20" s="136">
        <f>SUM(D17:D19)</f>
        <v>0</v>
      </c>
      <c r="E20" s="138"/>
      <c r="F20" s="138"/>
      <c r="G20" s="137"/>
      <c r="H20" s="137"/>
      <c r="I20" s="139"/>
      <c r="J20" s="139">
        <f t="shared" si="0"/>
        <v>0</v>
      </c>
      <c r="K20" s="138"/>
      <c r="L20" s="138"/>
      <c r="M20" s="139">
        <f>SUM(M17:M19)</f>
        <v>0</v>
      </c>
    </row>
    <row r="21" spans="1:13" ht="13.5" thickBot="1" x14ac:dyDescent="0.25">
      <c r="A21" s="14"/>
      <c r="B21" s="140" t="s">
        <v>62</v>
      </c>
      <c r="C21" s="137"/>
      <c r="D21" s="136"/>
      <c r="E21" s="138">
        <v>4611</v>
      </c>
      <c r="F21" s="138">
        <v>3.33</v>
      </c>
      <c r="G21" s="137">
        <v>0.6</v>
      </c>
      <c r="H21" s="137">
        <v>0.2</v>
      </c>
      <c r="I21" s="139">
        <f t="shared" si="2"/>
        <v>10134.977999999999</v>
      </c>
      <c r="J21" s="139">
        <f t="shared" si="0"/>
        <v>10134.98</v>
      </c>
      <c r="K21" s="138">
        <v>1</v>
      </c>
      <c r="L21" s="138">
        <f t="shared" si="1"/>
        <v>10134.98</v>
      </c>
      <c r="M21" s="139">
        <f>D21*L21</f>
        <v>0</v>
      </c>
    </row>
    <row r="22" spans="1:13" ht="14.25" thickTop="1" thickBot="1" x14ac:dyDescent="0.25">
      <c r="A22" s="204" t="s">
        <v>59</v>
      </c>
      <c r="B22" s="204"/>
      <c r="C22" s="204"/>
      <c r="D22" s="135">
        <f>D8+D12+D13+D14+D15+D16+D20+D21</f>
        <v>0</v>
      </c>
      <c r="E22" s="73"/>
      <c r="F22" s="73"/>
      <c r="G22" s="73"/>
      <c r="H22" s="73"/>
      <c r="I22" s="73"/>
      <c r="J22" s="73"/>
      <c r="K22" s="73"/>
      <c r="L22" s="75"/>
      <c r="M22" s="135">
        <f>M8+M12+M13+M14+M15+M16+M20+M21</f>
        <v>0</v>
      </c>
    </row>
    <row r="23" spans="1:13" ht="13.5" thickTop="1" x14ac:dyDescent="0.2">
      <c r="B23" s="5"/>
      <c r="C23" s="5"/>
      <c r="D23" s="5"/>
      <c r="E23" s="5"/>
      <c r="F23" s="5"/>
      <c r="G23" s="5"/>
    </row>
    <row r="24" spans="1:13" x14ac:dyDescent="0.2">
      <c r="B24" s="6"/>
      <c r="C24" s="6"/>
      <c r="D24" s="6"/>
      <c r="E24" s="6"/>
      <c r="F24" s="10"/>
      <c r="G24" s="6"/>
    </row>
    <row r="25" spans="1:13" x14ac:dyDescent="0.2">
      <c r="A25" s="3" t="s">
        <v>48</v>
      </c>
      <c r="B25" s="6"/>
      <c r="C25" s="6"/>
      <c r="D25" s="6"/>
      <c r="E25" s="6"/>
      <c r="F25" s="6"/>
      <c r="G25" s="6"/>
    </row>
    <row r="26" spans="1:13" x14ac:dyDescent="0.2">
      <c r="A26" s="3" t="s">
        <v>49</v>
      </c>
      <c r="B26" s="6"/>
      <c r="C26" s="6"/>
      <c r="D26" s="6"/>
      <c r="E26" s="6"/>
      <c r="F26" s="6"/>
      <c r="G26" s="6"/>
    </row>
    <row r="27" spans="1:13" x14ac:dyDescent="0.2">
      <c r="B27" s="6"/>
      <c r="C27" s="6"/>
      <c r="D27" s="6"/>
      <c r="E27" s="6"/>
      <c r="F27" s="10"/>
      <c r="G27" s="6"/>
    </row>
    <row r="28" spans="1:13" x14ac:dyDescent="0.2">
      <c r="B28" s="5"/>
      <c r="C28" s="5"/>
      <c r="D28" s="5"/>
      <c r="E28" s="5"/>
      <c r="F28" s="5"/>
      <c r="G28" s="5"/>
    </row>
    <row r="29" spans="1:13" x14ac:dyDescent="0.2">
      <c r="B29" s="5"/>
      <c r="C29" s="5"/>
      <c r="D29" s="5"/>
      <c r="E29" s="5"/>
      <c r="F29" s="5"/>
      <c r="G29" s="5"/>
    </row>
    <row r="30" spans="1:13" x14ac:dyDescent="0.2">
      <c r="B30" s="8"/>
    </row>
  </sheetData>
  <mergeCells count="4">
    <mergeCell ref="A2:M2"/>
    <mergeCell ref="A3:M3"/>
    <mergeCell ref="A4:M4"/>
    <mergeCell ref="A22:C22"/>
  </mergeCells>
  <phoneticPr fontId="2" type="noConversion"/>
  <pageMargins left="0" right="0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workbookViewId="0">
      <pane xSplit="1" ySplit="6" topLeftCell="B36" activePane="bottomRight" state="frozen"/>
      <selection pane="topRight" activeCell="B1" sqref="B1"/>
      <selection pane="bottomLeft" activeCell="A7" sqref="A7"/>
      <selection pane="bottomRight" activeCell="A2" sqref="A2:L2"/>
    </sheetView>
  </sheetViews>
  <sheetFormatPr defaultColWidth="9.28515625" defaultRowHeight="12.75" x14ac:dyDescent="0.2"/>
  <cols>
    <col min="1" max="1" width="17.28515625" style="3" customWidth="1"/>
    <col min="2" max="2" width="15.28515625" style="3" customWidth="1"/>
    <col min="3" max="3" width="12.85546875" style="3" customWidth="1"/>
    <col min="4" max="4" width="6" style="3" customWidth="1"/>
    <col min="5" max="5" width="5" style="3" customWidth="1"/>
    <col min="6" max="6" width="5.7109375" style="3" customWidth="1"/>
    <col min="7" max="7" width="5.28515625" style="3" customWidth="1"/>
    <col min="8" max="8" width="9.7109375" style="3" customWidth="1"/>
    <col min="9" max="9" width="10.7109375" style="3" customWidth="1"/>
    <col min="10" max="10" width="4.28515625" style="3" customWidth="1"/>
    <col min="11" max="11" width="9.7109375" style="3" customWidth="1"/>
    <col min="12" max="12" width="12.28515625" style="3" customWidth="1"/>
    <col min="13" max="13" width="11.7109375" style="3" customWidth="1"/>
    <col min="14" max="14" width="8.140625" style="3" customWidth="1"/>
    <col min="15" max="15" width="6.28515625" style="3" customWidth="1"/>
    <col min="16" max="16" width="24.28515625" style="3" customWidth="1"/>
    <col min="17" max="18" width="6.7109375" style="3" customWidth="1"/>
    <col min="19" max="19" width="9.28515625" style="3"/>
    <col min="20" max="20" width="10.28515625" style="3" customWidth="1"/>
    <col min="21" max="21" width="9.28515625" style="3"/>
    <col min="22" max="22" width="10.28515625" style="3" customWidth="1"/>
    <col min="23" max="27" width="9.28515625" style="3"/>
    <col min="28" max="28" width="5.28515625" style="3" customWidth="1"/>
    <col min="29" max="29" width="24.28515625" style="3" customWidth="1"/>
    <col min="30" max="31" width="6.7109375" style="3" customWidth="1"/>
    <col min="32" max="32" width="9.28515625" style="3"/>
    <col min="33" max="33" width="10.28515625" style="3" customWidth="1"/>
    <col min="34" max="34" width="9.28515625" style="3"/>
    <col min="35" max="35" width="10.28515625" style="3" customWidth="1"/>
    <col min="36" max="16384" width="9.28515625" style="3"/>
  </cols>
  <sheetData>
    <row r="1" spans="1:39" x14ac:dyDescent="0.2">
      <c r="A1" s="1"/>
      <c r="B1" s="1"/>
      <c r="C1" s="1"/>
      <c r="D1" s="1"/>
      <c r="E1" s="1"/>
      <c r="F1" s="1"/>
      <c r="G1" s="2"/>
      <c r="H1" s="2"/>
      <c r="L1" s="2" t="s">
        <v>43</v>
      </c>
    </row>
    <row r="2" spans="1:39" x14ac:dyDescent="0.2">
      <c r="A2" s="194" t="s">
        <v>218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39" x14ac:dyDescent="0.2">
      <c r="A3" s="197" t="s">
        <v>44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39" x14ac:dyDescent="0.2">
      <c r="A4" s="199" t="s">
        <v>69</v>
      </c>
      <c r="B4" s="212"/>
      <c r="C4" s="212"/>
      <c r="D4" s="212"/>
      <c r="E4" s="212"/>
      <c r="F4" s="212"/>
      <c r="G4" s="212"/>
      <c r="H4" s="212"/>
      <c r="I4" s="213"/>
      <c r="J4" s="213"/>
      <c r="K4" s="213"/>
      <c r="L4" s="213"/>
    </row>
    <row r="5" spans="1:39" ht="39" customHeight="1" x14ac:dyDescent="0.2">
      <c r="A5" s="207" t="s">
        <v>1</v>
      </c>
      <c r="B5" s="207" t="s">
        <v>4</v>
      </c>
      <c r="C5" s="206" t="s">
        <v>7</v>
      </c>
      <c r="D5" s="206" t="s">
        <v>8</v>
      </c>
      <c r="E5" s="206" t="s">
        <v>10</v>
      </c>
      <c r="F5" s="206" t="s">
        <v>50</v>
      </c>
      <c r="G5" s="206" t="s">
        <v>51</v>
      </c>
      <c r="H5" s="206" t="s">
        <v>26</v>
      </c>
      <c r="I5" s="206" t="s">
        <v>47</v>
      </c>
      <c r="J5" s="206" t="s">
        <v>25</v>
      </c>
      <c r="K5" s="206" t="s">
        <v>40</v>
      </c>
      <c r="L5" s="205" t="s">
        <v>9</v>
      </c>
      <c r="M5" s="208" t="s">
        <v>155</v>
      </c>
      <c r="N5" s="209"/>
      <c r="O5" s="210"/>
      <c r="P5" s="8"/>
      <c r="Q5" s="7"/>
      <c r="R5" s="8"/>
      <c r="S5" s="5"/>
      <c r="T5" s="5"/>
      <c r="U5" s="5"/>
      <c r="V5" s="5"/>
      <c r="W5" s="6"/>
      <c r="X5" s="6"/>
      <c r="Y5" s="6"/>
      <c r="Z5" s="5"/>
      <c r="AB5" s="5"/>
      <c r="AC5" s="8"/>
      <c r="AD5" s="7"/>
      <c r="AE5" s="8"/>
      <c r="AF5" s="5"/>
      <c r="AG5" s="5"/>
      <c r="AH5" s="6"/>
      <c r="AI5" s="6"/>
      <c r="AJ5" s="6"/>
      <c r="AK5" s="6"/>
      <c r="AL5" s="6"/>
      <c r="AM5" s="5"/>
    </row>
    <row r="6" spans="1:39" ht="52.5" customHeight="1" x14ac:dyDescent="0.2">
      <c r="A6" s="207"/>
      <c r="B6" s="207"/>
      <c r="C6" s="206"/>
      <c r="D6" s="206"/>
      <c r="E6" s="206"/>
      <c r="F6" s="207"/>
      <c r="G6" s="207"/>
      <c r="H6" s="206"/>
      <c r="I6" s="206"/>
      <c r="J6" s="206"/>
      <c r="K6" s="206"/>
      <c r="L6" s="205"/>
      <c r="M6" s="13" t="s">
        <v>110</v>
      </c>
      <c r="N6" s="98" t="s">
        <v>111</v>
      </c>
      <c r="O6" s="49" t="s">
        <v>7</v>
      </c>
      <c r="P6" s="5"/>
      <c r="Q6" s="6"/>
      <c r="R6" s="5"/>
      <c r="S6" s="5"/>
      <c r="T6" s="5"/>
      <c r="U6" s="5"/>
      <c r="V6" s="5"/>
      <c r="W6" s="5"/>
      <c r="X6" s="5"/>
      <c r="Y6" s="6"/>
      <c r="Z6" s="5"/>
      <c r="AB6" s="5"/>
      <c r="AC6" s="5"/>
      <c r="AD6" s="6"/>
      <c r="AE6" s="5"/>
      <c r="AF6" s="5"/>
      <c r="AG6" s="5"/>
      <c r="AH6" s="5"/>
      <c r="AI6" s="5"/>
      <c r="AJ6" s="5"/>
      <c r="AK6" s="5"/>
      <c r="AL6" s="6"/>
      <c r="AM6" s="5"/>
    </row>
    <row r="7" spans="1:39" ht="13.5" thickBot="1" x14ac:dyDescent="0.25">
      <c r="A7" s="21"/>
      <c r="B7" s="21" t="s">
        <v>85</v>
      </c>
      <c r="C7" s="21"/>
      <c r="D7" s="21">
        <v>4611</v>
      </c>
      <c r="E7" s="21"/>
      <c r="F7" s="21">
        <v>0.8</v>
      </c>
      <c r="G7" s="21">
        <v>0.63</v>
      </c>
      <c r="H7" s="24">
        <f>D7*(F7+G7)</f>
        <v>6593.7300000000005</v>
      </c>
      <c r="I7" s="121">
        <f t="shared" ref="I7:I59" si="0">ROUND(H7,2)</f>
        <v>6593.73</v>
      </c>
      <c r="J7" s="141">
        <v>1</v>
      </c>
      <c r="K7" s="146">
        <f>I7*J7</f>
        <v>6593.73</v>
      </c>
      <c r="L7" s="99">
        <f>K7*C7</f>
        <v>0</v>
      </c>
      <c r="M7" s="50"/>
      <c r="N7" s="89">
        <f>K7*O7*M7/100</f>
        <v>0</v>
      </c>
      <c r="O7" s="14"/>
      <c r="P7" s="5"/>
      <c r="Q7" s="6"/>
      <c r="R7" s="5"/>
      <c r="S7" s="5"/>
      <c r="T7" s="5"/>
      <c r="U7" s="5"/>
      <c r="V7" s="5"/>
      <c r="W7" s="5"/>
      <c r="X7" s="5"/>
      <c r="Y7" s="6"/>
      <c r="Z7" s="9"/>
      <c r="AB7" s="5"/>
      <c r="AC7" s="5"/>
      <c r="AD7" s="6"/>
      <c r="AE7" s="5"/>
      <c r="AF7" s="5"/>
      <c r="AG7" s="5"/>
      <c r="AH7" s="5"/>
      <c r="AI7" s="5"/>
      <c r="AJ7" s="5"/>
      <c r="AK7" s="5"/>
      <c r="AL7" s="6"/>
      <c r="AM7" s="9"/>
    </row>
    <row r="8" spans="1:39" s="68" customFormat="1" ht="13.5" thickBot="1" x14ac:dyDescent="0.25">
      <c r="A8" s="148" t="s">
        <v>86</v>
      </c>
      <c r="B8" s="149"/>
      <c r="C8" s="149">
        <f>SUM(C4:C7)</f>
        <v>0</v>
      </c>
      <c r="D8" s="149"/>
      <c r="E8" s="149"/>
      <c r="F8" s="149"/>
      <c r="G8" s="149"/>
      <c r="H8" s="150"/>
      <c r="I8" s="150"/>
      <c r="J8" s="151"/>
      <c r="K8" s="150"/>
      <c r="L8" s="152">
        <f>SUM(L4:L7)</f>
        <v>0</v>
      </c>
      <c r="M8" s="136"/>
      <c r="N8" s="152">
        <f>SUM(N4:N7)</f>
        <v>0</v>
      </c>
      <c r="O8" s="136"/>
      <c r="P8" s="7"/>
      <c r="Q8" s="7"/>
      <c r="R8" s="7"/>
      <c r="S8" s="7"/>
      <c r="T8" s="7"/>
      <c r="U8" s="7"/>
      <c r="V8" s="7"/>
      <c r="W8" s="7"/>
      <c r="X8" s="7"/>
      <c r="Y8" s="7"/>
      <c r="Z8" s="65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65"/>
    </row>
    <row r="9" spans="1:39" ht="26.25" thickBot="1" x14ac:dyDescent="0.25">
      <c r="A9" s="21"/>
      <c r="B9" s="29" t="s">
        <v>87</v>
      </c>
      <c r="C9" s="21"/>
      <c r="D9" s="21">
        <v>4611</v>
      </c>
      <c r="E9" s="21"/>
      <c r="F9" s="21">
        <v>0.96</v>
      </c>
      <c r="G9" s="21">
        <v>0.67</v>
      </c>
      <c r="H9" s="24">
        <f>D9*(F9+G9)</f>
        <v>7515.9299999999994</v>
      </c>
      <c r="I9" s="121">
        <f t="shared" si="0"/>
        <v>7515.93</v>
      </c>
      <c r="J9" s="141">
        <v>1</v>
      </c>
      <c r="K9" s="146">
        <f>I9*J9</f>
        <v>7515.93</v>
      </c>
      <c r="L9" s="99">
        <f>K9*C9</f>
        <v>0</v>
      </c>
      <c r="M9" s="50"/>
      <c r="N9" s="89">
        <f>K9*O9*M9/100</f>
        <v>0</v>
      </c>
      <c r="O9" s="14"/>
      <c r="P9" s="5"/>
      <c r="Q9" s="6"/>
      <c r="R9" s="5"/>
      <c r="S9" s="5"/>
      <c r="T9" s="5"/>
      <c r="U9" s="5"/>
      <c r="V9" s="5"/>
      <c r="W9" s="5"/>
      <c r="X9" s="5"/>
      <c r="Y9" s="6"/>
      <c r="Z9" s="9"/>
      <c r="AB9" s="5"/>
      <c r="AC9" s="5"/>
      <c r="AD9" s="6"/>
      <c r="AE9" s="5"/>
      <c r="AF9" s="5"/>
      <c r="AG9" s="5"/>
      <c r="AH9" s="5"/>
      <c r="AI9" s="5"/>
      <c r="AJ9" s="5"/>
      <c r="AK9" s="5"/>
      <c r="AL9" s="6"/>
      <c r="AM9" s="9"/>
    </row>
    <row r="10" spans="1:39" s="68" customFormat="1" ht="13.5" thickBot="1" x14ac:dyDescent="0.25">
      <c r="A10" s="148" t="s">
        <v>88</v>
      </c>
      <c r="B10" s="149"/>
      <c r="C10" s="149">
        <f>SUM(C6:C9)</f>
        <v>0</v>
      </c>
      <c r="D10" s="149"/>
      <c r="E10" s="149"/>
      <c r="F10" s="149"/>
      <c r="G10" s="149"/>
      <c r="H10" s="150"/>
      <c r="I10" s="139"/>
      <c r="J10" s="151"/>
      <c r="K10" s="150"/>
      <c r="L10" s="152">
        <f>SUM(L6:L9)</f>
        <v>0</v>
      </c>
      <c r="M10" s="136"/>
      <c r="N10" s="152">
        <f>SUM(N6:N9)</f>
        <v>0</v>
      </c>
      <c r="O10" s="136"/>
      <c r="P10" s="7"/>
      <c r="Q10" s="7"/>
      <c r="R10" s="7"/>
      <c r="S10" s="7"/>
      <c r="T10" s="7"/>
      <c r="U10" s="7"/>
      <c r="V10" s="7"/>
      <c r="W10" s="7"/>
      <c r="X10" s="7"/>
      <c r="Y10" s="7"/>
      <c r="Z10" s="65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65"/>
    </row>
    <row r="11" spans="1:39" ht="13.5" thickBot="1" x14ac:dyDescent="0.25">
      <c r="A11" s="21"/>
      <c r="B11" s="21" t="s">
        <v>91</v>
      </c>
      <c r="C11" s="21"/>
      <c r="D11" s="21">
        <v>4611</v>
      </c>
      <c r="E11" s="21"/>
      <c r="F11" s="21">
        <v>1.1200000000000001</v>
      </c>
      <c r="G11" s="21">
        <v>0.56999999999999995</v>
      </c>
      <c r="H11" s="24">
        <f>D11*(F11+G11)</f>
        <v>7792.59</v>
      </c>
      <c r="I11" s="121">
        <f t="shared" si="0"/>
        <v>7792.59</v>
      </c>
      <c r="J11" s="141">
        <v>1</v>
      </c>
      <c r="K11" s="146">
        <f>I11*J11</f>
        <v>7792.59</v>
      </c>
      <c r="L11" s="99">
        <f>K11*C11</f>
        <v>0</v>
      </c>
      <c r="M11" s="50"/>
      <c r="N11" s="89">
        <f>K11*O11*M11/100</f>
        <v>0</v>
      </c>
      <c r="O11" s="14"/>
      <c r="P11" s="5"/>
      <c r="Q11" s="6"/>
      <c r="R11" s="5"/>
      <c r="S11" s="5"/>
      <c r="T11" s="5"/>
      <c r="U11" s="5"/>
      <c r="V11" s="5"/>
      <c r="W11" s="5"/>
      <c r="X11" s="5"/>
      <c r="Y11" s="6"/>
      <c r="Z11" s="9"/>
      <c r="AB11" s="5"/>
      <c r="AC11" s="5"/>
      <c r="AD11" s="6"/>
      <c r="AE11" s="5"/>
      <c r="AF11" s="5"/>
      <c r="AG11" s="5"/>
      <c r="AH11" s="5"/>
      <c r="AI11" s="5"/>
      <c r="AJ11" s="5"/>
      <c r="AK11" s="5"/>
      <c r="AL11" s="6"/>
      <c r="AM11" s="9"/>
    </row>
    <row r="12" spans="1:39" s="68" customFormat="1" ht="13.5" thickBot="1" x14ac:dyDescent="0.25">
      <c r="A12" s="148" t="s">
        <v>89</v>
      </c>
      <c r="B12" s="149"/>
      <c r="C12" s="149">
        <f>SUM(C10:C11)</f>
        <v>0</v>
      </c>
      <c r="D12" s="149"/>
      <c r="E12" s="149"/>
      <c r="F12" s="149"/>
      <c r="G12" s="149"/>
      <c r="H12" s="153"/>
      <c r="I12" s="139"/>
      <c r="J12" s="149"/>
      <c r="K12" s="153"/>
      <c r="L12" s="152">
        <f>SUM(L10:L11)</f>
        <v>0</v>
      </c>
      <c r="M12" s="136"/>
      <c r="N12" s="152">
        <f>SUM(N10:N11)</f>
        <v>0</v>
      </c>
      <c r="O12" s="136"/>
      <c r="P12" s="7"/>
      <c r="Q12" s="7"/>
      <c r="R12" s="7"/>
      <c r="S12" s="7"/>
      <c r="T12" s="7"/>
      <c r="U12" s="7"/>
      <c r="V12" s="7"/>
      <c r="W12" s="7"/>
      <c r="X12" s="7"/>
      <c r="Y12" s="7"/>
      <c r="Z12" s="65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65"/>
    </row>
    <row r="13" spans="1:39" ht="13.5" thickBot="1" x14ac:dyDescent="0.25">
      <c r="A13" s="21"/>
      <c r="B13" s="21" t="s">
        <v>92</v>
      </c>
      <c r="C13" s="21"/>
      <c r="D13" s="21">
        <v>4611</v>
      </c>
      <c r="E13" s="21"/>
      <c r="F13" s="21">
        <v>0.8</v>
      </c>
      <c r="G13" s="21">
        <v>0.63</v>
      </c>
      <c r="H13" s="24">
        <f>D13*(F13+G13)</f>
        <v>6593.7300000000005</v>
      </c>
      <c r="I13" s="121">
        <f t="shared" si="0"/>
        <v>6593.73</v>
      </c>
      <c r="J13" s="141">
        <v>1</v>
      </c>
      <c r="K13" s="146">
        <f>I13*J13</f>
        <v>6593.73</v>
      </c>
      <c r="L13" s="99">
        <f>K13*C13</f>
        <v>0</v>
      </c>
      <c r="M13" s="50"/>
      <c r="N13" s="89">
        <f>K13*O13*M13/100</f>
        <v>0</v>
      </c>
      <c r="O13" s="14"/>
      <c r="P13" s="5"/>
      <c r="Q13" s="6"/>
      <c r="R13" s="5"/>
      <c r="S13" s="5"/>
      <c r="T13" s="5"/>
      <c r="U13" s="5"/>
      <c r="V13" s="5"/>
      <c r="W13" s="5"/>
      <c r="X13" s="5"/>
      <c r="Y13" s="6"/>
      <c r="Z13" s="9"/>
      <c r="AB13" s="5"/>
      <c r="AC13" s="5"/>
      <c r="AD13" s="6"/>
      <c r="AE13" s="5"/>
      <c r="AF13" s="5"/>
      <c r="AG13" s="5"/>
      <c r="AH13" s="5"/>
      <c r="AI13" s="5"/>
      <c r="AJ13" s="5"/>
      <c r="AK13" s="5"/>
      <c r="AL13" s="6"/>
      <c r="AM13" s="9"/>
    </row>
    <row r="14" spans="1:39" s="68" customFormat="1" ht="13.5" thickBot="1" x14ac:dyDescent="0.25">
      <c r="A14" s="148" t="s">
        <v>90</v>
      </c>
      <c r="B14" s="149"/>
      <c r="C14" s="149">
        <f>SUM(C11:C13)</f>
        <v>0</v>
      </c>
      <c r="D14" s="149"/>
      <c r="E14" s="149"/>
      <c r="F14" s="149"/>
      <c r="G14" s="149"/>
      <c r="H14" s="153"/>
      <c r="I14" s="139"/>
      <c r="J14" s="149"/>
      <c r="K14" s="153"/>
      <c r="L14" s="152">
        <f>SUM(L11:L13)</f>
        <v>0</v>
      </c>
      <c r="M14" s="136"/>
      <c r="N14" s="152">
        <f>SUM(N11:N13)</f>
        <v>0</v>
      </c>
      <c r="O14" s="136"/>
      <c r="P14" s="7"/>
      <c r="Q14" s="7"/>
      <c r="R14" s="7"/>
      <c r="S14" s="7"/>
      <c r="T14" s="7"/>
      <c r="U14" s="7"/>
      <c r="V14" s="7"/>
      <c r="W14" s="7"/>
      <c r="X14" s="7"/>
      <c r="Y14" s="7"/>
      <c r="Z14" s="65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5"/>
    </row>
    <row r="15" spans="1:39" ht="13.5" thickBot="1" x14ac:dyDescent="0.25">
      <c r="A15" s="40"/>
      <c r="B15" s="40" t="s">
        <v>94</v>
      </c>
      <c r="C15" s="40"/>
      <c r="D15" s="40">
        <v>4611</v>
      </c>
      <c r="E15" s="40"/>
      <c r="F15" s="40">
        <v>1.1200000000000001</v>
      </c>
      <c r="G15" s="40">
        <v>0.63</v>
      </c>
      <c r="H15" s="44">
        <f>D15*(F15+G15)</f>
        <v>8069.25</v>
      </c>
      <c r="I15" s="121">
        <f t="shared" si="0"/>
        <v>8069.25</v>
      </c>
      <c r="J15" s="142">
        <v>1</v>
      </c>
      <c r="K15" s="128">
        <f>I15*J15</f>
        <v>8069.25</v>
      </c>
      <c r="L15" s="101">
        <f>K15*C15</f>
        <v>0</v>
      </c>
      <c r="M15" s="14"/>
      <c r="N15" s="89">
        <f>K15*O15*M15/100</f>
        <v>0</v>
      </c>
      <c r="O15" s="14"/>
      <c r="P15" s="5"/>
      <c r="Q15" s="5"/>
      <c r="R15" s="5"/>
      <c r="S15" s="5"/>
      <c r="T15" s="5"/>
      <c r="U15" s="5"/>
      <c r="V15" s="5"/>
      <c r="W15" s="5"/>
      <c r="X15" s="5"/>
      <c r="Y15" s="5"/>
      <c r="Z15" s="9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9"/>
    </row>
    <row r="16" spans="1:39" s="68" customFormat="1" ht="13.5" thickBot="1" x14ac:dyDescent="0.25">
      <c r="A16" s="148" t="s">
        <v>95</v>
      </c>
      <c r="B16" s="149"/>
      <c r="C16" s="149">
        <f>SUM(C15:C15)</f>
        <v>0</v>
      </c>
      <c r="D16" s="149"/>
      <c r="E16" s="149"/>
      <c r="F16" s="149"/>
      <c r="G16" s="149"/>
      <c r="H16" s="153"/>
      <c r="I16" s="139"/>
      <c r="J16" s="149"/>
      <c r="K16" s="153"/>
      <c r="L16" s="154">
        <f>SUM(L15:L15)</f>
        <v>0</v>
      </c>
      <c r="M16" s="136"/>
      <c r="N16" s="154">
        <f>SUM(N15:N15)</f>
        <v>0</v>
      </c>
      <c r="O16" s="136"/>
      <c r="P16" s="7"/>
      <c r="Q16" s="7"/>
      <c r="R16" s="7"/>
      <c r="S16" s="7"/>
      <c r="T16" s="7"/>
      <c r="U16" s="7"/>
      <c r="V16" s="7"/>
      <c r="W16" s="7"/>
      <c r="X16" s="7"/>
      <c r="Y16" s="7"/>
      <c r="Z16" s="65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65"/>
    </row>
    <row r="17" spans="1:39" ht="13.5" thickBot="1" x14ac:dyDescent="0.25">
      <c r="A17" s="40"/>
      <c r="B17" s="40" t="s">
        <v>202</v>
      </c>
      <c r="C17" s="40"/>
      <c r="D17" s="40">
        <v>4611</v>
      </c>
      <c r="E17" s="40"/>
      <c r="F17" s="40">
        <v>1.1200000000000001</v>
      </c>
      <c r="G17" s="40">
        <v>0.71</v>
      </c>
      <c r="H17" s="43">
        <f>D17*(F17+G17)</f>
        <v>8438.130000000001</v>
      </c>
      <c r="I17" s="121">
        <f t="shared" si="0"/>
        <v>8438.1299999999992</v>
      </c>
      <c r="J17" s="143">
        <v>1</v>
      </c>
      <c r="K17" s="128">
        <f>I17*J17</f>
        <v>8438.1299999999992</v>
      </c>
      <c r="L17" s="101">
        <f>K17*C17</f>
        <v>0</v>
      </c>
      <c r="M17" s="14"/>
      <c r="N17" s="89">
        <f>K17*O17*M17/100</f>
        <v>0</v>
      </c>
      <c r="O17" s="14"/>
      <c r="P17" s="5"/>
      <c r="Q17" s="6"/>
      <c r="R17" s="5"/>
      <c r="S17" s="5"/>
      <c r="T17" s="5"/>
      <c r="U17" s="5"/>
      <c r="V17" s="5"/>
      <c r="W17" s="5"/>
      <c r="X17" s="5"/>
      <c r="Y17" s="6"/>
      <c r="Z17" s="9"/>
      <c r="AB17" s="5"/>
      <c r="AC17" s="5"/>
      <c r="AD17" s="6"/>
      <c r="AE17" s="5"/>
      <c r="AF17" s="5"/>
      <c r="AG17" s="5"/>
      <c r="AH17" s="5"/>
      <c r="AI17" s="5"/>
      <c r="AJ17" s="5"/>
      <c r="AK17" s="5"/>
      <c r="AL17" s="6"/>
      <c r="AM17" s="9"/>
    </row>
    <row r="18" spans="1:39" s="68" customFormat="1" ht="13.5" thickBot="1" x14ac:dyDescent="0.25">
      <c r="A18" s="148" t="s">
        <v>203</v>
      </c>
      <c r="B18" s="149"/>
      <c r="C18" s="149">
        <f>SUM(C17:C17)</f>
        <v>0</v>
      </c>
      <c r="D18" s="149"/>
      <c r="E18" s="149"/>
      <c r="F18" s="149"/>
      <c r="G18" s="149"/>
      <c r="H18" s="153"/>
      <c r="I18" s="139"/>
      <c r="J18" s="149"/>
      <c r="K18" s="153"/>
      <c r="L18" s="154">
        <f>SUM(L17:L17)</f>
        <v>0</v>
      </c>
      <c r="M18" s="136"/>
      <c r="N18" s="154">
        <f>SUM(N17:N17)</f>
        <v>0</v>
      </c>
      <c r="O18" s="136"/>
      <c r="P18" s="7"/>
      <c r="Q18" s="7"/>
      <c r="R18" s="7"/>
      <c r="S18" s="7"/>
      <c r="T18" s="7"/>
      <c r="U18" s="7"/>
      <c r="V18" s="7"/>
      <c r="W18" s="7"/>
      <c r="X18" s="7"/>
      <c r="Y18" s="7"/>
      <c r="Z18" s="65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65"/>
    </row>
    <row r="19" spans="1:39" ht="13.5" thickBot="1" x14ac:dyDescent="0.25">
      <c r="A19" s="40"/>
      <c r="B19" s="40" t="s">
        <v>96</v>
      </c>
      <c r="C19" s="40"/>
      <c r="D19" s="40">
        <v>4611</v>
      </c>
      <c r="E19" s="40"/>
      <c r="F19" s="40">
        <v>1.1200000000000001</v>
      </c>
      <c r="G19" s="40">
        <v>0.45</v>
      </c>
      <c r="H19" s="43">
        <f>D19*(F19+G19)</f>
        <v>7239.27</v>
      </c>
      <c r="I19" s="121">
        <f t="shared" si="0"/>
        <v>7239.27</v>
      </c>
      <c r="J19" s="143">
        <v>1</v>
      </c>
      <c r="K19" s="128">
        <f>I19*J19</f>
        <v>7239.27</v>
      </c>
      <c r="L19" s="101">
        <f>K19*C19</f>
        <v>0</v>
      </c>
      <c r="M19" s="14"/>
      <c r="N19" s="89">
        <f>K19*O19*M19/100</f>
        <v>0</v>
      </c>
      <c r="O19" s="14"/>
      <c r="P19" s="5"/>
      <c r="Q19" s="6"/>
      <c r="R19" s="5"/>
      <c r="S19" s="5"/>
      <c r="T19" s="5"/>
      <c r="U19" s="5"/>
      <c r="V19" s="5"/>
      <c r="W19" s="5"/>
      <c r="X19" s="5"/>
      <c r="Y19" s="6"/>
      <c r="Z19" s="9"/>
      <c r="AB19" s="5"/>
      <c r="AC19" s="5"/>
      <c r="AD19" s="6"/>
      <c r="AE19" s="5"/>
      <c r="AF19" s="5"/>
      <c r="AG19" s="5"/>
      <c r="AH19" s="5"/>
      <c r="AI19" s="5"/>
      <c r="AJ19" s="5"/>
      <c r="AK19" s="5"/>
      <c r="AL19" s="6"/>
      <c r="AM19" s="9"/>
    </row>
    <row r="20" spans="1:39" s="68" customFormat="1" ht="13.5" thickBot="1" x14ac:dyDescent="0.25">
      <c r="A20" s="148" t="s">
        <v>97</v>
      </c>
      <c r="B20" s="149"/>
      <c r="C20" s="149">
        <f>SUM(C19:C19)</f>
        <v>0</v>
      </c>
      <c r="D20" s="149"/>
      <c r="E20" s="149"/>
      <c r="F20" s="149"/>
      <c r="G20" s="149"/>
      <c r="H20" s="153"/>
      <c r="I20" s="139"/>
      <c r="J20" s="149"/>
      <c r="K20" s="153"/>
      <c r="L20" s="154">
        <f>SUM(L19:L19)</f>
        <v>0</v>
      </c>
      <c r="M20" s="136"/>
      <c r="N20" s="154">
        <f>SUM(N19:N19)</f>
        <v>0</v>
      </c>
      <c r="O20" s="136"/>
      <c r="P20" s="7"/>
      <c r="Q20" s="7"/>
      <c r="R20" s="7"/>
      <c r="S20" s="7"/>
      <c r="T20" s="7"/>
      <c r="U20" s="7"/>
      <c r="V20" s="7"/>
      <c r="W20" s="7"/>
      <c r="X20" s="7"/>
      <c r="Y20" s="7"/>
      <c r="Z20" s="65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65"/>
    </row>
    <row r="21" spans="1:39" ht="26.25" thickBot="1" x14ac:dyDescent="0.25">
      <c r="A21" s="40"/>
      <c r="B21" s="46" t="s">
        <v>100</v>
      </c>
      <c r="C21" s="40"/>
      <c r="D21" s="40">
        <v>4611</v>
      </c>
      <c r="E21" s="40"/>
      <c r="F21" s="40">
        <v>1.1200000000000001</v>
      </c>
      <c r="G21" s="40">
        <v>0.67</v>
      </c>
      <c r="H21" s="43">
        <f>D21*(F21+G21)</f>
        <v>8253.69</v>
      </c>
      <c r="I21" s="121">
        <f t="shared" si="0"/>
        <v>8253.69</v>
      </c>
      <c r="J21" s="143">
        <v>1</v>
      </c>
      <c r="K21" s="128">
        <f>I21*J21</f>
        <v>8253.69</v>
      </c>
      <c r="L21" s="101">
        <f>K21*C21</f>
        <v>0</v>
      </c>
      <c r="M21" s="14"/>
      <c r="N21" s="89">
        <f>K21*O21*M21/100</f>
        <v>0</v>
      </c>
      <c r="O21" s="14"/>
      <c r="P21" s="5"/>
      <c r="Q21" s="6"/>
      <c r="R21" s="5"/>
      <c r="S21" s="5"/>
      <c r="T21" s="5"/>
      <c r="U21" s="5"/>
      <c r="V21" s="5"/>
      <c r="W21" s="5"/>
      <c r="X21" s="5"/>
      <c r="Y21" s="6"/>
      <c r="Z21" s="9"/>
      <c r="AB21" s="5"/>
      <c r="AC21" s="5"/>
      <c r="AD21" s="6"/>
      <c r="AE21" s="5"/>
      <c r="AF21" s="5"/>
      <c r="AG21" s="5"/>
      <c r="AH21" s="5"/>
      <c r="AI21" s="5"/>
      <c r="AJ21" s="5"/>
      <c r="AK21" s="5"/>
      <c r="AL21" s="6"/>
      <c r="AM21" s="9"/>
    </row>
    <row r="22" spans="1:39" s="68" customFormat="1" ht="13.5" thickBot="1" x14ac:dyDescent="0.25">
      <c r="A22" s="148" t="s">
        <v>101</v>
      </c>
      <c r="B22" s="149"/>
      <c r="C22" s="149">
        <f>SUM(C21:C21)</f>
        <v>0</v>
      </c>
      <c r="D22" s="149"/>
      <c r="E22" s="149"/>
      <c r="F22" s="149"/>
      <c r="G22" s="149"/>
      <c r="H22" s="153"/>
      <c r="I22" s="139"/>
      <c r="J22" s="149"/>
      <c r="K22" s="153"/>
      <c r="L22" s="152">
        <f>SUM(L21:L21)</f>
        <v>0</v>
      </c>
      <c r="M22" s="136"/>
      <c r="N22" s="152">
        <f>SUM(N21:N21)</f>
        <v>0</v>
      </c>
      <c r="O22" s="136"/>
      <c r="P22" s="7"/>
      <c r="Q22" s="7"/>
      <c r="R22" s="7"/>
      <c r="S22" s="7"/>
      <c r="T22" s="7"/>
      <c r="U22" s="7"/>
      <c r="V22" s="7"/>
      <c r="W22" s="7"/>
      <c r="X22" s="7"/>
      <c r="Y22" s="7"/>
      <c r="Z22" s="65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65"/>
    </row>
    <row r="23" spans="1:39" ht="13.5" thickBot="1" x14ac:dyDescent="0.25">
      <c r="A23" s="40"/>
      <c r="B23" s="69" t="s">
        <v>102</v>
      </c>
      <c r="C23" s="40"/>
      <c r="D23" s="40">
        <v>4611</v>
      </c>
      <c r="E23" s="40"/>
      <c r="F23" s="40">
        <v>1.1200000000000001</v>
      </c>
      <c r="G23" s="40">
        <v>0.55000000000000004</v>
      </c>
      <c r="H23" s="43">
        <f>D23*(F23+G23)</f>
        <v>7700.3700000000008</v>
      </c>
      <c r="I23" s="121">
        <f t="shared" si="0"/>
        <v>7700.37</v>
      </c>
      <c r="J23" s="143">
        <v>1</v>
      </c>
      <c r="K23" s="128">
        <f>I23*J23</f>
        <v>7700.37</v>
      </c>
      <c r="L23" s="101">
        <f>K23*C23</f>
        <v>0</v>
      </c>
      <c r="M23" s="14"/>
      <c r="N23" s="89">
        <f>K23*O23*M23/100</f>
        <v>0</v>
      </c>
      <c r="O23" s="14"/>
      <c r="P23" s="5"/>
      <c r="Q23" s="6"/>
      <c r="R23" s="5"/>
      <c r="S23" s="5"/>
      <c r="T23" s="5"/>
      <c r="U23" s="5"/>
      <c r="V23" s="5"/>
      <c r="W23" s="5"/>
      <c r="X23" s="5"/>
      <c r="Y23" s="6"/>
      <c r="Z23" s="9"/>
      <c r="AB23" s="5"/>
      <c r="AC23" s="5"/>
      <c r="AD23" s="6"/>
      <c r="AE23" s="5"/>
      <c r="AF23" s="5"/>
      <c r="AG23" s="5"/>
      <c r="AH23" s="5"/>
      <c r="AI23" s="5"/>
      <c r="AJ23" s="5"/>
      <c r="AK23" s="5"/>
      <c r="AL23" s="6"/>
      <c r="AM23" s="9"/>
    </row>
    <row r="24" spans="1:39" s="68" customFormat="1" ht="13.5" thickBot="1" x14ac:dyDescent="0.25">
      <c r="A24" s="148" t="s">
        <v>103</v>
      </c>
      <c r="B24" s="149"/>
      <c r="C24" s="149">
        <f>SUM(C23:C23)</f>
        <v>0</v>
      </c>
      <c r="D24" s="149"/>
      <c r="E24" s="149"/>
      <c r="F24" s="149"/>
      <c r="G24" s="149"/>
      <c r="H24" s="153"/>
      <c r="I24" s="139"/>
      <c r="J24" s="149"/>
      <c r="K24" s="149"/>
      <c r="L24" s="152">
        <f>SUM(L23:L23)</f>
        <v>0</v>
      </c>
      <c r="M24" s="136"/>
      <c r="N24" s="152">
        <f>SUM(N23:N23)</f>
        <v>0</v>
      </c>
      <c r="O24" s="136"/>
      <c r="P24" s="7"/>
      <c r="Q24" s="7"/>
      <c r="R24" s="7"/>
      <c r="S24" s="7"/>
      <c r="T24" s="7"/>
      <c r="U24" s="7"/>
      <c r="V24" s="7"/>
      <c r="W24" s="7"/>
      <c r="X24" s="7"/>
      <c r="Y24" s="7"/>
      <c r="Z24" s="65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65"/>
    </row>
    <row r="25" spans="1:39" x14ac:dyDescent="0.2">
      <c r="A25" s="21"/>
      <c r="B25" s="21" t="s">
        <v>104</v>
      </c>
      <c r="C25" s="21"/>
      <c r="D25" s="21">
        <v>4611</v>
      </c>
      <c r="E25" s="21"/>
      <c r="F25" s="21">
        <v>0.67</v>
      </c>
      <c r="G25" s="21">
        <v>0.8</v>
      </c>
      <c r="H25" s="24">
        <f>D25*(F25+G25)</f>
        <v>6778.170000000001</v>
      </c>
      <c r="I25" s="121">
        <f t="shared" si="0"/>
        <v>6778.17</v>
      </c>
      <c r="J25" s="141">
        <v>1</v>
      </c>
      <c r="K25" s="146">
        <f>I25*J25</f>
        <v>6778.17</v>
      </c>
      <c r="L25" s="99">
        <f>K25*C25</f>
        <v>0</v>
      </c>
      <c r="M25" s="14"/>
      <c r="N25" s="89">
        <f>K25*O25*M25/100</f>
        <v>0</v>
      </c>
      <c r="O25" s="14"/>
      <c r="P25" s="5"/>
      <c r="Q25" s="6"/>
      <c r="R25" s="5"/>
      <c r="S25" s="5"/>
      <c r="T25" s="5"/>
      <c r="U25" s="5"/>
      <c r="V25" s="5"/>
      <c r="W25" s="5"/>
      <c r="X25" s="5"/>
      <c r="Y25" s="6"/>
      <c r="Z25" s="9"/>
      <c r="AB25" s="5"/>
      <c r="AC25" s="5"/>
      <c r="AD25" s="6"/>
      <c r="AE25" s="5"/>
      <c r="AF25" s="5"/>
      <c r="AG25" s="5"/>
      <c r="AH25" s="5"/>
      <c r="AI25" s="5"/>
      <c r="AJ25" s="5"/>
      <c r="AK25" s="5"/>
      <c r="AL25" s="6"/>
      <c r="AM25" s="9"/>
    </row>
    <row r="26" spans="1:39" x14ac:dyDescent="0.2">
      <c r="A26" s="21"/>
      <c r="B26" s="21" t="s">
        <v>104</v>
      </c>
      <c r="C26" s="21"/>
      <c r="D26" s="21">
        <v>4611</v>
      </c>
      <c r="E26" s="21"/>
      <c r="F26" s="21">
        <v>0.67</v>
      </c>
      <c r="G26" s="21">
        <v>0.8</v>
      </c>
      <c r="H26" s="24">
        <f>D26*(F26+G26)</f>
        <v>6778.170000000001</v>
      </c>
      <c r="I26" s="121">
        <f t="shared" si="0"/>
        <v>6778.17</v>
      </c>
      <c r="J26" s="141">
        <v>1</v>
      </c>
      <c r="K26" s="146">
        <f>I26*J26</f>
        <v>6778.17</v>
      </c>
      <c r="L26" s="99">
        <f>K26*C26</f>
        <v>0</v>
      </c>
      <c r="M26" s="14"/>
      <c r="N26" s="89">
        <f>K26*O26*M26/100</f>
        <v>0</v>
      </c>
      <c r="O26" s="14"/>
      <c r="P26" s="5"/>
      <c r="Q26" s="6"/>
      <c r="R26" s="5"/>
      <c r="S26" s="5"/>
      <c r="T26" s="5"/>
      <c r="U26" s="5"/>
      <c r="V26" s="5"/>
      <c r="W26" s="5"/>
      <c r="X26" s="5"/>
      <c r="Y26" s="6"/>
      <c r="Z26" s="9"/>
      <c r="AB26" s="5"/>
      <c r="AC26" s="5"/>
      <c r="AD26" s="6"/>
      <c r="AE26" s="5"/>
      <c r="AF26" s="5"/>
      <c r="AG26" s="5"/>
      <c r="AH26" s="5"/>
      <c r="AI26" s="5"/>
      <c r="AJ26" s="5"/>
      <c r="AK26" s="5"/>
      <c r="AL26" s="6"/>
      <c r="AM26" s="9"/>
    </row>
    <row r="27" spans="1:39" x14ac:dyDescent="0.2">
      <c r="A27" s="21"/>
      <c r="B27" s="21" t="s">
        <v>104</v>
      </c>
      <c r="C27" s="21"/>
      <c r="D27" s="21">
        <v>4611</v>
      </c>
      <c r="E27" s="21"/>
      <c r="F27" s="21">
        <v>0.67</v>
      </c>
      <c r="G27" s="21">
        <v>0.8</v>
      </c>
      <c r="H27" s="24">
        <f>D27*(F27+G27)</f>
        <v>6778.170000000001</v>
      </c>
      <c r="I27" s="121">
        <f t="shared" si="0"/>
        <v>6778.17</v>
      </c>
      <c r="J27" s="141">
        <v>1</v>
      </c>
      <c r="K27" s="146">
        <f>I27*J27</f>
        <v>6778.17</v>
      </c>
      <c r="L27" s="99">
        <f>K27*C27</f>
        <v>0</v>
      </c>
      <c r="M27" s="14"/>
      <c r="N27" s="89">
        <f>K27*O27*M27/100</f>
        <v>0</v>
      </c>
      <c r="O27" s="14"/>
      <c r="P27" s="5"/>
      <c r="Q27" s="6"/>
      <c r="R27" s="5"/>
      <c r="S27" s="5"/>
      <c r="T27" s="5"/>
      <c r="U27" s="5"/>
      <c r="V27" s="5"/>
      <c r="W27" s="5"/>
      <c r="X27" s="5"/>
      <c r="Y27" s="6"/>
      <c r="Z27" s="9"/>
      <c r="AB27" s="5"/>
      <c r="AC27" s="5"/>
      <c r="AD27" s="6"/>
      <c r="AE27" s="5"/>
      <c r="AF27" s="5"/>
      <c r="AG27" s="5"/>
      <c r="AH27" s="5"/>
      <c r="AI27" s="5"/>
      <c r="AJ27" s="5"/>
      <c r="AK27" s="5"/>
      <c r="AL27" s="6"/>
      <c r="AM27" s="9"/>
    </row>
    <row r="28" spans="1:39" ht="13.5" thickBot="1" x14ac:dyDescent="0.25">
      <c r="A28" s="21"/>
      <c r="B28" s="21" t="s">
        <v>104</v>
      </c>
      <c r="C28" s="21"/>
      <c r="D28" s="21">
        <v>4611</v>
      </c>
      <c r="E28" s="21"/>
      <c r="F28" s="21">
        <v>0.67</v>
      </c>
      <c r="G28" s="21">
        <v>0.8</v>
      </c>
      <c r="H28" s="24">
        <f>D28*(F28+G28)</f>
        <v>6778.170000000001</v>
      </c>
      <c r="I28" s="121">
        <f t="shared" si="0"/>
        <v>6778.17</v>
      </c>
      <c r="J28" s="141">
        <v>1</v>
      </c>
      <c r="K28" s="146">
        <f>I28*J28</f>
        <v>6778.17</v>
      </c>
      <c r="L28" s="99">
        <f>K28*C28</f>
        <v>0</v>
      </c>
      <c r="M28" s="14"/>
      <c r="N28" s="89">
        <f>K28*O28*M28/100</f>
        <v>0</v>
      </c>
      <c r="O28" s="14"/>
      <c r="P28" s="5"/>
      <c r="Q28" s="6"/>
      <c r="R28" s="5"/>
      <c r="S28" s="5"/>
      <c r="T28" s="5"/>
      <c r="U28" s="5"/>
      <c r="V28" s="5"/>
      <c r="W28" s="5"/>
      <c r="X28" s="5"/>
      <c r="Y28" s="6"/>
      <c r="Z28" s="9"/>
      <c r="AB28" s="5"/>
      <c r="AC28" s="5"/>
      <c r="AD28" s="6"/>
      <c r="AE28" s="5"/>
      <c r="AF28" s="5"/>
      <c r="AG28" s="5"/>
      <c r="AH28" s="5"/>
      <c r="AI28" s="5"/>
      <c r="AJ28" s="5"/>
      <c r="AK28" s="5"/>
      <c r="AL28" s="6"/>
      <c r="AM28" s="9"/>
    </row>
    <row r="29" spans="1:39" s="68" customFormat="1" ht="13.5" thickBot="1" x14ac:dyDescent="0.25">
      <c r="A29" s="148" t="s">
        <v>142</v>
      </c>
      <c r="B29" s="149"/>
      <c r="C29" s="149">
        <f>SUM(C25:C28)</f>
        <v>0</v>
      </c>
      <c r="D29" s="149"/>
      <c r="E29" s="149"/>
      <c r="F29" s="149"/>
      <c r="G29" s="149"/>
      <c r="H29" s="153"/>
      <c r="I29" s="139"/>
      <c r="J29" s="149"/>
      <c r="K29" s="153"/>
      <c r="L29" s="152">
        <f>SUM(L25:L28)</f>
        <v>0</v>
      </c>
      <c r="M29" s="136"/>
      <c r="N29" s="152">
        <f>SUM(N25:N28)</f>
        <v>0</v>
      </c>
      <c r="O29" s="136"/>
      <c r="P29" s="7"/>
      <c r="Q29" s="7"/>
      <c r="R29" s="7"/>
      <c r="S29" s="7"/>
      <c r="T29" s="7"/>
      <c r="U29" s="7"/>
      <c r="V29" s="7"/>
      <c r="W29" s="7"/>
      <c r="X29" s="7"/>
      <c r="Y29" s="7"/>
      <c r="Z29" s="65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65"/>
    </row>
    <row r="30" spans="1:39" ht="22.5" x14ac:dyDescent="0.2">
      <c r="A30" s="21"/>
      <c r="B30" s="95" t="s">
        <v>143</v>
      </c>
      <c r="C30" s="21"/>
      <c r="D30" s="21">
        <v>4611</v>
      </c>
      <c r="E30" s="21"/>
      <c r="F30" s="21">
        <v>0.67</v>
      </c>
      <c r="G30" s="21">
        <v>0.8</v>
      </c>
      <c r="H30" s="24">
        <f>D30*(F30+G30)</f>
        <v>6778.170000000001</v>
      </c>
      <c r="I30" s="121">
        <f t="shared" si="0"/>
        <v>6778.17</v>
      </c>
      <c r="J30" s="141">
        <v>1</v>
      </c>
      <c r="K30" s="146">
        <f>I30*J30</f>
        <v>6778.17</v>
      </c>
      <c r="L30" s="99">
        <f>K30*C30</f>
        <v>0</v>
      </c>
      <c r="M30" s="14"/>
      <c r="N30" s="89">
        <f>K30*O30*M30/100</f>
        <v>0</v>
      </c>
      <c r="O30" s="14"/>
      <c r="P30" s="5"/>
      <c r="Q30" s="6"/>
      <c r="R30" s="5"/>
      <c r="S30" s="5"/>
      <c r="T30" s="5"/>
      <c r="U30" s="5"/>
      <c r="V30" s="5"/>
      <c r="W30" s="5"/>
      <c r="X30" s="5"/>
      <c r="Y30" s="6"/>
      <c r="Z30" s="9"/>
      <c r="AB30" s="5"/>
      <c r="AC30" s="5"/>
      <c r="AD30" s="6"/>
      <c r="AE30" s="5"/>
      <c r="AF30" s="5"/>
      <c r="AG30" s="5"/>
      <c r="AH30" s="5"/>
      <c r="AI30" s="5"/>
      <c r="AJ30" s="5"/>
      <c r="AK30" s="5"/>
      <c r="AL30" s="6"/>
      <c r="AM30" s="9"/>
    </row>
    <row r="31" spans="1:39" ht="22.5" x14ac:dyDescent="0.2">
      <c r="A31" s="21"/>
      <c r="B31" s="95" t="s">
        <v>143</v>
      </c>
      <c r="C31" s="21"/>
      <c r="D31" s="21">
        <v>4611</v>
      </c>
      <c r="E31" s="21"/>
      <c r="F31" s="21">
        <v>0.67</v>
      </c>
      <c r="G31" s="21">
        <v>0.8</v>
      </c>
      <c r="H31" s="24">
        <f>D31*(F31+G31)</f>
        <v>6778.170000000001</v>
      </c>
      <c r="I31" s="121">
        <f t="shared" si="0"/>
        <v>6778.17</v>
      </c>
      <c r="J31" s="141">
        <v>1</v>
      </c>
      <c r="K31" s="146">
        <f>I31*J31</f>
        <v>6778.17</v>
      </c>
      <c r="L31" s="99">
        <f>K31*C31</f>
        <v>0</v>
      </c>
      <c r="M31" s="14"/>
      <c r="N31" s="89">
        <f>K31*O31*M31/100</f>
        <v>0</v>
      </c>
      <c r="O31" s="14"/>
      <c r="P31" s="5"/>
      <c r="Q31" s="6"/>
      <c r="R31" s="5"/>
      <c r="S31" s="5"/>
      <c r="T31" s="5"/>
      <c r="U31" s="5"/>
      <c r="V31" s="5"/>
      <c r="W31" s="5"/>
      <c r="X31" s="5"/>
      <c r="Y31" s="6"/>
      <c r="Z31" s="9"/>
      <c r="AB31" s="5"/>
      <c r="AC31" s="5"/>
      <c r="AD31" s="6"/>
      <c r="AE31" s="5"/>
      <c r="AF31" s="5"/>
      <c r="AG31" s="5"/>
      <c r="AH31" s="5"/>
      <c r="AI31" s="5"/>
      <c r="AJ31" s="5"/>
      <c r="AK31" s="5"/>
      <c r="AL31" s="6"/>
      <c r="AM31" s="9"/>
    </row>
    <row r="32" spans="1:39" ht="23.25" thickBot="1" x14ac:dyDescent="0.25">
      <c r="A32" s="21"/>
      <c r="B32" s="95" t="s">
        <v>143</v>
      </c>
      <c r="C32" s="21"/>
      <c r="D32" s="21">
        <v>4611</v>
      </c>
      <c r="E32" s="21"/>
      <c r="F32" s="21">
        <v>0.67</v>
      </c>
      <c r="G32" s="21">
        <v>0.8</v>
      </c>
      <c r="H32" s="24">
        <f>D32*(F32+G32)</f>
        <v>6778.170000000001</v>
      </c>
      <c r="I32" s="121">
        <f t="shared" si="0"/>
        <v>6778.17</v>
      </c>
      <c r="J32" s="141">
        <v>1</v>
      </c>
      <c r="K32" s="146">
        <f>I32*J32</f>
        <v>6778.17</v>
      </c>
      <c r="L32" s="99">
        <f>K32*C32</f>
        <v>0</v>
      </c>
      <c r="M32" s="14"/>
      <c r="N32" s="89">
        <f>K32*O32*M32/100</f>
        <v>0</v>
      </c>
      <c r="O32" s="14"/>
      <c r="P32" s="5"/>
      <c r="Q32" s="6"/>
      <c r="R32" s="5"/>
      <c r="S32" s="5"/>
      <c r="T32" s="5"/>
      <c r="U32" s="5"/>
      <c r="V32" s="5"/>
      <c r="W32" s="5"/>
      <c r="X32" s="5"/>
      <c r="Y32" s="6"/>
      <c r="Z32" s="9"/>
      <c r="AB32" s="5"/>
      <c r="AC32" s="5"/>
      <c r="AD32" s="6"/>
      <c r="AE32" s="5"/>
      <c r="AF32" s="5"/>
      <c r="AG32" s="5"/>
      <c r="AH32" s="5"/>
      <c r="AI32" s="5"/>
      <c r="AJ32" s="5"/>
      <c r="AK32" s="5"/>
      <c r="AL32" s="6"/>
      <c r="AM32" s="9"/>
    </row>
    <row r="33" spans="1:39" s="68" customFormat="1" ht="13.5" thickBot="1" x14ac:dyDescent="0.25">
      <c r="A33" s="148" t="s">
        <v>144</v>
      </c>
      <c r="B33" s="149"/>
      <c r="C33" s="149">
        <f>SUM(C30:C32)</f>
        <v>0</v>
      </c>
      <c r="D33" s="149"/>
      <c r="E33" s="149"/>
      <c r="F33" s="149"/>
      <c r="G33" s="149"/>
      <c r="H33" s="153"/>
      <c r="I33" s="139"/>
      <c r="J33" s="149"/>
      <c r="K33" s="153"/>
      <c r="L33" s="152">
        <f>SUM(L30:L32)</f>
        <v>0</v>
      </c>
      <c r="M33" s="136"/>
      <c r="N33" s="152">
        <f>SUM(N30:N32)</f>
        <v>0</v>
      </c>
      <c r="O33" s="136"/>
      <c r="P33" s="7"/>
      <c r="Q33" s="7"/>
      <c r="R33" s="7"/>
      <c r="S33" s="7"/>
      <c r="T33" s="7"/>
      <c r="U33" s="7"/>
      <c r="V33" s="7"/>
      <c r="W33" s="7"/>
      <c r="X33" s="7"/>
      <c r="Y33" s="7"/>
      <c r="Z33" s="65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65"/>
    </row>
    <row r="34" spans="1:39" ht="13.5" thickBot="1" x14ac:dyDescent="0.25">
      <c r="A34" s="40"/>
      <c r="B34" s="69" t="s">
        <v>145</v>
      </c>
      <c r="C34" s="40"/>
      <c r="D34" s="40">
        <v>4611</v>
      </c>
      <c r="E34" s="40"/>
      <c r="F34" s="40">
        <v>0.96</v>
      </c>
      <c r="G34" s="40">
        <v>0.63</v>
      </c>
      <c r="H34" s="43">
        <f>D34*(F34+G34)</f>
        <v>7331.49</v>
      </c>
      <c r="I34" s="121">
        <f t="shared" si="0"/>
        <v>7331.49</v>
      </c>
      <c r="J34" s="143">
        <v>1</v>
      </c>
      <c r="K34" s="128">
        <f>I34*J34</f>
        <v>7331.49</v>
      </c>
      <c r="L34" s="101">
        <f>K34*C34</f>
        <v>0</v>
      </c>
      <c r="M34" s="14"/>
      <c r="N34" s="89">
        <f>K34*O34*M34/100</f>
        <v>0</v>
      </c>
      <c r="O34" s="14"/>
      <c r="P34" s="5"/>
      <c r="Q34" s="6"/>
      <c r="R34" s="5"/>
      <c r="S34" s="5"/>
      <c r="T34" s="5"/>
      <c r="U34" s="5"/>
      <c r="V34" s="5"/>
      <c r="W34" s="5"/>
      <c r="X34" s="5"/>
      <c r="Y34" s="6"/>
      <c r="Z34" s="9"/>
      <c r="AB34" s="5"/>
      <c r="AC34" s="5"/>
      <c r="AD34" s="6"/>
      <c r="AE34" s="5"/>
      <c r="AF34" s="5"/>
      <c r="AG34" s="5"/>
      <c r="AH34" s="5"/>
      <c r="AI34" s="5"/>
      <c r="AJ34" s="5"/>
      <c r="AK34" s="5"/>
      <c r="AL34" s="6"/>
      <c r="AM34" s="9"/>
    </row>
    <row r="35" spans="1:39" s="68" customFormat="1" ht="13.5" thickBot="1" x14ac:dyDescent="0.25">
      <c r="A35" s="148" t="s">
        <v>146</v>
      </c>
      <c r="B35" s="149"/>
      <c r="C35" s="149">
        <f>SUM(C34:C34)</f>
        <v>0</v>
      </c>
      <c r="D35" s="149"/>
      <c r="E35" s="149"/>
      <c r="F35" s="149"/>
      <c r="G35" s="149"/>
      <c r="H35" s="153"/>
      <c r="I35" s="139"/>
      <c r="J35" s="149"/>
      <c r="K35" s="149"/>
      <c r="L35" s="152">
        <f>SUM(L34:L34)</f>
        <v>0</v>
      </c>
      <c r="M35" s="136"/>
      <c r="N35" s="152">
        <f>SUM(N34:N34)</f>
        <v>0</v>
      </c>
      <c r="O35" s="136"/>
      <c r="P35" s="7"/>
      <c r="Q35" s="7"/>
      <c r="R35" s="7"/>
      <c r="S35" s="7"/>
      <c r="T35" s="7"/>
      <c r="U35" s="7"/>
      <c r="V35" s="7"/>
      <c r="W35" s="7"/>
      <c r="X35" s="7"/>
      <c r="Y35" s="7"/>
      <c r="Z35" s="65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65"/>
    </row>
    <row r="36" spans="1:39" ht="13.5" thickBot="1" x14ac:dyDescent="0.25">
      <c r="A36" s="40"/>
      <c r="B36" s="69" t="s">
        <v>148</v>
      </c>
      <c r="C36" s="40"/>
      <c r="D36" s="40">
        <v>4611</v>
      </c>
      <c r="E36" s="40"/>
      <c r="F36" s="40">
        <v>0.96</v>
      </c>
      <c r="G36" s="40">
        <v>0.55000000000000004</v>
      </c>
      <c r="H36" s="43">
        <f>D36*(F36+G36)</f>
        <v>6962.61</v>
      </c>
      <c r="I36" s="121">
        <f t="shared" si="0"/>
        <v>6962.61</v>
      </c>
      <c r="J36" s="143">
        <v>1</v>
      </c>
      <c r="K36" s="128">
        <f>I36*J36</f>
        <v>6962.61</v>
      </c>
      <c r="L36" s="101">
        <f>K36*C36</f>
        <v>0</v>
      </c>
      <c r="M36" s="14"/>
      <c r="N36" s="89">
        <f>K36*O36*M36/100</f>
        <v>0</v>
      </c>
      <c r="O36" s="14"/>
      <c r="P36" s="5"/>
      <c r="Q36" s="6"/>
      <c r="R36" s="5"/>
      <c r="S36" s="5"/>
      <c r="T36" s="5"/>
      <c r="U36" s="5"/>
      <c r="V36" s="5"/>
      <c r="W36" s="5"/>
      <c r="X36" s="5"/>
      <c r="Y36" s="6"/>
      <c r="Z36" s="9"/>
      <c r="AB36" s="5"/>
      <c r="AC36" s="5"/>
      <c r="AD36" s="6"/>
      <c r="AE36" s="5"/>
      <c r="AF36" s="5"/>
      <c r="AG36" s="5"/>
      <c r="AH36" s="5"/>
      <c r="AI36" s="5"/>
      <c r="AJ36" s="5"/>
      <c r="AK36" s="5"/>
      <c r="AL36" s="6"/>
      <c r="AM36" s="9"/>
    </row>
    <row r="37" spans="1:39" s="68" customFormat="1" ht="13.5" thickBot="1" x14ac:dyDescent="0.25">
      <c r="A37" s="148" t="s">
        <v>147</v>
      </c>
      <c r="B37" s="149"/>
      <c r="C37" s="149">
        <f>SUM(C36:C36)</f>
        <v>0</v>
      </c>
      <c r="D37" s="149"/>
      <c r="E37" s="149"/>
      <c r="F37" s="149"/>
      <c r="G37" s="149"/>
      <c r="H37" s="153"/>
      <c r="I37" s="139"/>
      <c r="J37" s="149"/>
      <c r="K37" s="149"/>
      <c r="L37" s="152">
        <f>SUM(L36:L36)</f>
        <v>0</v>
      </c>
      <c r="M37" s="136"/>
      <c r="N37" s="152">
        <f>SUM(N36:N36)</f>
        <v>0</v>
      </c>
      <c r="O37" s="136"/>
      <c r="P37" s="7"/>
      <c r="Q37" s="7"/>
      <c r="R37" s="7"/>
      <c r="S37" s="7"/>
      <c r="T37" s="7"/>
      <c r="U37" s="7"/>
      <c r="V37" s="7"/>
      <c r="W37" s="7"/>
      <c r="X37" s="7"/>
      <c r="Y37" s="7"/>
      <c r="Z37" s="65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65"/>
    </row>
    <row r="38" spans="1:39" ht="13.5" thickBot="1" x14ac:dyDescent="0.25">
      <c r="A38" s="40"/>
      <c r="B38" s="69" t="s">
        <v>191</v>
      </c>
      <c r="C38" s="40"/>
      <c r="D38" s="40">
        <v>4611</v>
      </c>
      <c r="E38" s="61"/>
      <c r="F38" s="40">
        <v>1.1200000000000001</v>
      </c>
      <c r="G38" s="40">
        <v>0.71</v>
      </c>
      <c r="H38" s="43">
        <f>D38*(F38+G38)</f>
        <v>8438.130000000001</v>
      </c>
      <c r="I38" s="121">
        <f t="shared" si="0"/>
        <v>8438.1299999999992</v>
      </c>
      <c r="J38" s="143">
        <v>1</v>
      </c>
      <c r="K38" s="128">
        <f>I38*J38</f>
        <v>8438.1299999999992</v>
      </c>
      <c r="L38" s="101">
        <f>K38*C38</f>
        <v>0</v>
      </c>
      <c r="M38" s="14"/>
      <c r="N38" s="89">
        <f>K38*O38*M38/100</f>
        <v>0</v>
      </c>
      <c r="O38" s="14"/>
      <c r="P38" s="5"/>
      <c r="Q38" s="6"/>
      <c r="R38" s="5"/>
      <c r="S38" s="5"/>
      <c r="T38" s="5"/>
      <c r="U38" s="5"/>
      <c r="V38" s="5"/>
      <c r="W38" s="5"/>
      <c r="X38" s="5"/>
      <c r="Y38" s="6"/>
      <c r="Z38" s="9"/>
      <c r="AB38" s="5"/>
      <c r="AC38" s="5"/>
      <c r="AD38" s="6"/>
      <c r="AE38" s="5"/>
      <c r="AF38" s="5"/>
      <c r="AG38" s="5"/>
      <c r="AH38" s="5"/>
      <c r="AI38" s="5"/>
      <c r="AJ38" s="5"/>
      <c r="AK38" s="5"/>
      <c r="AL38" s="6"/>
      <c r="AM38" s="9"/>
    </row>
    <row r="39" spans="1:39" s="68" customFormat="1" ht="13.5" thickBot="1" x14ac:dyDescent="0.25">
      <c r="A39" s="148" t="s">
        <v>192</v>
      </c>
      <c r="B39" s="149"/>
      <c r="C39" s="149">
        <f>SUM(C38:C38)</f>
        <v>0</v>
      </c>
      <c r="D39" s="149"/>
      <c r="E39" s="155"/>
      <c r="F39" s="149"/>
      <c r="G39" s="149"/>
      <c r="H39" s="153"/>
      <c r="I39" s="139"/>
      <c r="J39" s="149"/>
      <c r="K39" s="149"/>
      <c r="L39" s="152">
        <f>SUM(L38:L38)</f>
        <v>0</v>
      </c>
      <c r="M39" s="136"/>
      <c r="N39" s="152">
        <f>SUM(N38:N38)</f>
        <v>0</v>
      </c>
      <c r="O39" s="136"/>
      <c r="P39" s="7"/>
      <c r="Q39" s="7"/>
      <c r="R39" s="7"/>
      <c r="S39" s="7"/>
      <c r="T39" s="7"/>
      <c r="U39" s="7"/>
      <c r="V39" s="7"/>
      <c r="W39" s="7"/>
      <c r="X39" s="7"/>
      <c r="Y39" s="7"/>
      <c r="Z39" s="65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65"/>
    </row>
    <row r="40" spans="1:39" ht="26.25" thickBot="1" x14ac:dyDescent="0.25">
      <c r="A40" s="40"/>
      <c r="B40" s="111" t="s">
        <v>193</v>
      </c>
      <c r="C40" s="40"/>
      <c r="D40" s="40">
        <v>4611</v>
      </c>
      <c r="E40" s="61"/>
      <c r="F40" s="40">
        <v>1.1200000000000001</v>
      </c>
      <c r="G40" s="40">
        <v>0.71</v>
      </c>
      <c r="H40" s="43">
        <f>D40*(F40+G40)</f>
        <v>8438.130000000001</v>
      </c>
      <c r="I40" s="121">
        <f t="shared" si="0"/>
        <v>8438.1299999999992</v>
      </c>
      <c r="J40" s="143">
        <v>1</v>
      </c>
      <c r="K40" s="128">
        <f>I40*J40</f>
        <v>8438.1299999999992</v>
      </c>
      <c r="L40" s="101">
        <f>K40*C40</f>
        <v>0</v>
      </c>
      <c r="M40" s="14"/>
      <c r="N40" s="89">
        <f>K40*O40*M40/100</f>
        <v>0</v>
      </c>
      <c r="O40" s="14"/>
      <c r="P40" s="5"/>
      <c r="Q40" s="6"/>
      <c r="R40" s="5"/>
      <c r="S40" s="5"/>
      <c r="T40" s="5"/>
      <c r="U40" s="5"/>
      <c r="V40" s="5"/>
      <c r="W40" s="5"/>
      <c r="X40" s="5"/>
      <c r="Y40" s="6"/>
      <c r="Z40" s="9"/>
      <c r="AB40" s="5"/>
      <c r="AC40" s="5"/>
      <c r="AD40" s="6"/>
      <c r="AE40" s="5"/>
      <c r="AF40" s="5"/>
      <c r="AG40" s="5"/>
      <c r="AH40" s="5"/>
      <c r="AI40" s="5"/>
      <c r="AJ40" s="5"/>
      <c r="AK40" s="5"/>
      <c r="AL40" s="6"/>
      <c r="AM40" s="9"/>
    </row>
    <row r="41" spans="1:39" s="68" customFormat="1" ht="13.5" thickBot="1" x14ac:dyDescent="0.25">
      <c r="A41" s="148" t="s">
        <v>194</v>
      </c>
      <c r="B41" s="149"/>
      <c r="C41" s="149">
        <f>SUM(C40:C40)</f>
        <v>0</v>
      </c>
      <c r="D41" s="149"/>
      <c r="E41" s="155"/>
      <c r="F41" s="149"/>
      <c r="G41" s="149"/>
      <c r="H41" s="153"/>
      <c r="I41" s="139"/>
      <c r="J41" s="149"/>
      <c r="K41" s="149"/>
      <c r="L41" s="152">
        <f>SUM(L40:L40)</f>
        <v>0</v>
      </c>
      <c r="M41" s="136"/>
      <c r="N41" s="152">
        <f>SUM(N40:N40)</f>
        <v>0</v>
      </c>
      <c r="O41" s="136"/>
      <c r="P41" s="7"/>
      <c r="Q41" s="7"/>
      <c r="R41" s="7"/>
      <c r="S41" s="7"/>
      <c r="T41" s="7"/>
      <c r="U41" s="7"/>
      <c r="V41" s="7"/>
      <c r="W41" s="7"/>
      <c r="X41" s="7"/>
      <c r="Y41" s="7"/>
      <c r="Z41" s="65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65"/>
    </row>
    <row r="42" spans="1:39" ht="13.5" thickBot="1" x14ac:dyDescent="0.25">
      <c r="A42" s="21"/>
      <c r="B42" s="21" t="s">
        <v>98</v>
      </c>
      <c r="C42" s="21"/>
      <c r="D42" s="21">
        <v>4611</v>
      </c>
      <c r="E42" s="21"/>
      <c r="F42" s="21">
        <v>1.1200000000000001</v>
      </c>
      <c r="G42" s="21">
        <v>0.63</v>
      </c>
      <c r="H42" s="23">
        <f>D42*(F42+G42)</f>
        <v>8069.25</v>
      </c>
      <c r="I42" s="121">
        <f t="shared" si="0"/>
        <v>8069.25</v>
      </c>
      <c r="J42" s="144">
        <v>1</v>
      </c>
      <c r="K42" s="125">
        <f>I42*J42</f>
        <v>8069.25</v>
      </c>
      <c r="L42" s="99">
        <f>K42*C42</f>
        <v>0</v>
      </c>
      <c r="M42" s="50"/>
      <c r="N42" s="89">
        <f>K42*O42*M42/100</f>
        <v>0</v>
      </c>
      <c r="O42" s="14"/>
      <c r="P42" s="5"/>
      <c r="Q42" s="6"/>
      <c r="R42" s="5"/>
      <c r="S42" s="5"/>
      <c r="T42" s="5"/>
      <c r="U42" s="5"/>
      <c r="V42" s="5"/>
      <c r="W42" s="5"/>
      <c r="X42" s="5"/>
      <c r="Y42" s="6"/>
      <c r="Z42" s="9"/>
      <c r="AB42" s="5"/>
      <c r="AC42" s="5"/>
      <c r="AD42" s="6"/>
      <c r="AE42" s="5"/>
      <c r="AF42" s="5"/>
      <c r="AG42" s="5"/>
      <c r="AH42" s="5"/>
      <c r="AI42" s="5"/>
      <c r="AJ42" s="5"/>
      <c r="AK42" s="5"/>
      <c r="AL42" s="6"/>
      <c r="AM42" s="9"/>
    </row>
    <row r="43" spans="1:39" s="68" customFormat="1" ht="13.5" thickBot="1" x14ac:dyDescent="0.25">
      <c r="A43" s="148" t="s">
        <v>99</v>
      </c>
      <c r="B43" s="149"/>
      <c r="C43" s="149">
        <f>SUM(C42:C42)</f>
        <v>0</v>
      </c>
      <c r="D43" s="149"/>
      <c r="E43" s="149"/>
      <c r="F43" s="149"/>
      <c r="G43" s="149"/>
      <c r="H43" s="153"/>
      <c r="I43" s="139"/>
      <c r="J43" s="149"/>
      <c r="K43" s="153"/>
      <c r="L43" s="152">
        <f>SUM(L42:L42)</f>
        <v>0</v>
      </c>
      <c r="M43" s="136"/>
      <c r="N43" s="152">
        <f>SUM(N42:N42)</f>
        <v>0</v>
      </c>
      <c r="O43" s="136"/>
      <c r="P43" s="7"/>
      <c r="Q43" s="7"/>
      <c r="R43" s="7"/>
      <c r="S43" s="7"/>
      <c r="T43" s="7"/>
      <c r="U43" s="7"/>
      <c r="V43" s="7"/>
      <c r="W43" s="7"/>
      <c r="X43" s="7"/>
      <c r="Y43" s="7"/>
      <c r="Z43" s="65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65"/>
    </row>
    <row r="44" spans="1:39" x14ac:dyDescent="0.2">
      <c r="A44" s="21"/>
      <c r="B44" s="21" t="s">
        <v>93</v>
      </c>
      <c r="C44" s="21"/>
      <c r="D44" s="21">
        <v>4611</v>
      </c>
      <c r="E44" s="21"/>
      <c r="F44" s="21">
        <v>0.96</v>
      </c>
      <c r="G44" s="21">
        <v>0.42</v>
      </c>
      <c r="H44" s="24">
        <f>D44*(F44+G44)</f>
        <v>6363.1799999999994</v>
      </c>
      <c r="I44" s="121">
        <f t="shared" si="0"/>
        <v>6363.18</v>
      </c>
      <c r="J44" s="141">
        <v>1</v>
      </c>
      <c r="K44" s="146">
        <f>I44*J44</f>
        <v>6363.18</v>
      </c>
      <c r="L44" s="99">
        <f>K44*C44</f>
        <v>0</v>
      </c>
      <c r="M44" s="14"/>
      <c r="N44" s="89">
        <f>K44*O44*M44/100</f>
        <v>0</v>
      </c>
      <c r="O44" s="14"/>
      <c r="P44" s="5"/>
      <c r="Q44" s="6"/>
      <c r="R44" s="5"/>
      <c r="S44" s="5"/>
      <c r="T44" s="5"/>
      <c r="U44" s="5"/>
      <c r="V44" s="5"/>
      <c r="W44" s="5"/>
      <c r="X44" s="5"/>
      <c r="Y44" s="6"/>
      <c r="Z44" s="9"/>
      <c r="AB44" s="5"/>
      <c r="AC44" s="5"/>
      <c r="AD44" s="6"/>
      <c r="AE44" s="5"/>
      <c r="AF44" s="5"/>
      <c r="AG44" s="5"/>
      <c r="AH44" s="5"/>
      <c r="AI44" s="5"/>
      <c r="AJ44" s="5"/>
      <c r="AK44" s="5"/>
      <c r="AL44" s="6"/>
      <c r="AM44" s="9"/>
    </row>
    <row r="45" spans="1:39" x14ac:dyDescent="0.2">
      <c r="A45" s="21"/>
      <c r="B45" s="21" t="s">
        <v>93</v>
      </c>
      <c r="C45" s="21"/>
      <c r="D45" s="21">
        <v>4611</v>
      </c>
      <c r="E45" s="21"/>
      <c r="F45" s="21">
        <v>0.96</v>
      </c>
      <c r="G45" s="21">
        <v>0.42</v>
      </c>
      <c r="H45" s="24">
        <f>D45*(F45+G45)</f>
        <v>6363.1799999999994</v>
      </c>
      <c r="I45" s="121">
        <f t="shared" si="0"/>
        <v>6363.18</v>
      </c>
      <c r="J45" s="141">
        <v>1</v>
      </c>
      <c r="K45" s="146">
        <f>I45*J45</f>
        <v>6363.18</v>
      </c>
      <c r="L45" s="99">
        <f>K45*C45</f>
        <v>0</v>
      </c>
      <c r="M45" s="50"/>
      <c r="N45" s="89">
        <f>K45*O45*M45/100</f>
        <v>0</v>
      </c>
      <c r="O45" s="14"/>
      <c r="P45" s="5"/>
      <c r="Q45" s="6"/>
      <c r="R45" s="5"/>
      <c r="S45" s="5"/>
      <c r="T45" s="5"/>
      <c r="U45" s="5"/>
      <c r="V45" s="5"/>
      <c r="W45" s="5"/>
      <c r="X45" s="5"/>
      <c r="Y45" s="6"/>
      <c r="Z45" s="9"/>
      <c r="AB45" s="5"/>
      <c r="AC45" s="5"/>
      <c r="AD45" s="6"/>
      <c r="AE45" s="5"/>
      <c r="AF45" s="5"/>
      <c r="AG45" s="5"/>
      <c r="AH45" s="5"/>
      <c r="AI45" s="5"/>
      <c r="AJ45" s="5"/>
      <c r="AK45" s="5"/>
      <c r="AL45" s="6"/>
      <c r="AM45" s="9"/>
    </row>
    <row r="46" spans="1:39" x14ac:dyDescent="0.2">
      <c r="A46" s="21"/>
      <c r="B46" s="21" t="s">
        <v>93</v>
      </c>
      <c r="C46" s="21"/>
      <c r="D46" s="21">
        <v>4611</v>
      </c>
      <c r="E46" s="21"/>
      <c r="F46" s="21">
        <v>0.96</v>
      </c>
      <c r="G46" s="21">
        <v>0.42</v>
      </c>
      <c r="H46" s="24">
        <f>D46*(F46+G46)</f>
        <v>6363.1799999999994</v>
      </c>
      <c r="I46" s="121">
        <f t="shared" si="0"/>
        <v>6363.18</v>
      </c>
      <c r="J46" s="141">
        <v>1</v>
      </c>
      <c r="K46" s="146">
        <f>I46*J46</f>
        <v>6363.18</v>
      </c>
      <c r="L46" s="99">
        <f>K46*C46</f>
        <v>0</v>
      </c>
      <c r="M46" s="50"/>
      <c r="N46" s="89">
        <f>K46*O46*M46/100</f>
        <v>0</v>
      </c>
      <c r="O46" s="14"/>
      <c r="P46" s="5"/>
      <c r="Q46" s="6"/>
      <c r="R46" s="5"/>
      <c r="S46" s="5"/>
      <c r="T46" s="5"/>
      <c r="U46" s="5"/>
      <c r="V46" s="5"/>
      <c r="W46" s="5"/>
      <c r="X46" s="5"/>
      <c r="Y46" s="6"/>
      <c r="Z46" s="9"/>
      <c r="AB46" s="5"/>
      <c r="AC46" s="5"/>
      <c r="AD46" s="6"/>
      <c r="AE46" s="5"/>
      <c r="AF46" s="5"/>
      <c r="AG46" s="5"/>
      <c r="AH46" s="5"/>
      <c r="AI46" s="5"/>
      <c r="AJ46" s="5"/>
      <c r="AK46" s="5"/>
      <c r="AL46" s="6"/>
      <c r="AM46" s="9"/>
    </row>
    <row r="47" spans="1:39" ht="13.5" thickBot="1" x14ac:dyDescent="0.25">
      <c r="A47" s="32" t="s">
        <v>33</v>
      </c>
      <c r="B47" s="21" t="s">
        <v>93</v>
      </c>
      <c r="C47" s="32"/>
      <c r="D47" s="32">
        <v>4611</v>
      </c>
      <c r="E47" s="32"/>
      <c r="F47" s="32">
        <v>0.96</v>
      </c>
      <c r="G47" s="32">
        <v>0.42</v>
      </c>
      <c r="H47" s="38">
        <f>D47*(F47+G47)</f>
        <v>6363.1799999999994</v>
      </c>
      <c r="I47" s="121">
        <f t="shared" si="0"/>
        <v>6363.18</v>
      </c>
      <c r="J47" s="145">
        <v>1</v>
      </c>
      <c r="K47" s="147">
        <f>I47*J47</f>
        <v>6363.18</v>
      </c>
      <c r="L47" s="100">
        <f>K47*C47</f>
        <v>0</v>
      </c>
      <c r="M47" s="14"/>
      <c r="N47" s="89">
        <f>K47*O47*M47/100</f>
        <v>0</v>
      </c>
      <c r="O47" s="14"/>
      <c r="P47" s="5"/>
      <c r="Q47" s="5"/>
      <c r="R47" s="5"/>
      <c r="S47" s="5"/>
      <c r="T47" s="5"/>
      <c r="U47" s="5"/>
      <c r="V47" s="5"/>
      <c r="W47" s="5"/>
      <c r="X47" s="5"/>
      <c r="Y47" s="5"/>
      <c r="Z47" s="9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9"/>
    </row>
    <row r="48" spans="1:39" s="68" customFormat="1" ht="13.5" thickBot="1" x14ac:dyDescent="0.25">
      <c r="A48" s="148" t="s">
        <v>52</v>
      </c>
      <c r="B48" s="149"/>
      <c r="C48" s="149">
        <f>SUM(C44:C47)</f>
        <v>0</v>
      </c>
      <c r="D48" s="149"/>
      <c r="E48" s="149"/>
      <c r="F48" s="149"/>
      <c r="G48" s="149"/>
      <c r="H48" s="153"/>
      <c r="I48" s="139"/>
      <c r="J48" s="149"/>
      <c r="K48" s="153"/>
      <c r="L48" s="152">
        <f>SUM(L44:L47)</f>
        <v>0</v>
      </c>
      <c r="M48" s="136"/>
      <c r="N48" s="152">
        <f>SUM(N44:N47)</f>
        <v>0</v>
      </c>
      <c r="O48" s="136"/>
      <c r="P48" s="7"/>
      <c r="Q48" s="7"/>
      <c r="R48" s="7"/>
      <c r="S48" s="7"/>
      <c r="T48" s="7"/>
      <c r="U48" s="7"/>
      <c r="V48" s="7"/>
      <c r="W48" s="7"/>
      <c r="X48" s="7"/>
      <c r="Y48" s="7"/>
      <c r="Z48" s="65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65"/>
    </row>
    <row r="49" spans="1:39" ht="13.5" thickBot="1" x14ac:dyDescent="0.25">
      <c r="A49" s="40"/>
      <c r="B49" s="69" t="s">
        <v>151</v>
      </c>
      <c r="C49" s="40"/>
      <c r="D49" s="40">
        <v>4611</v>
      </c>
      <c r="E49" s="61"/>
      <c r="F49" s="40">
        <v>1.1200000000000001</v>
      </c>
      <c r="G49" s="40">
        <v>0.63</v>
      </c>
      <c r="H49" s="43">
        <f>D49*(F49+G49)</f>
        <v>8069.25</v>
      </c>
      <c r="I49" s="121">
        <f t="shared" si="0"/>
        <v>8069.25</v>
      </c>
      <c r="J49" s="143">
        <v>1</v>
      </c>
      <c r="K49" s="128">
        <f>I49*J49</f>
        <v>8069.25</v>
      </c>
      <c r="L49" s="101">
        <f>K49*C49</f>
        <v>0</v>
      </c>
      <c r="M49" s="14"/>
      <c r="N49" s="89">
        <f>K49*O49*M49/100</f>
        <v>0</v>
      </c>
      <c r="O49" s="14"/>
      <c r="P49" s="5"/>
      <c r="Q49" s="6"/>
      <c r="R49" s="5"/>
      <c r="S49" s="5"/>
      <c r="T49" s="5"/>
      <c r="U49" s="5"/>
      <c r="V49" s="5"/>
      <c r="W49" s="5"/>
      <c r="X49" s="5"/>
      <c r="Y49" s="6"/>
      <c r="Z49" s="9"/>
      <c r="AB49" s="5"/>
      <c r="AC49" s="5"/>
      <c r="AD49" s="6"/>
      <c r="AE49" s="5"/>
      <c r="AF49" s="5"/>
      <c r="AG49" s="5"/>
      <c r="AH49" s="5"/>
      <c r="AI49" s="5"/>
      <c r="AJ49" s="5"/>
      <c r="AK49" s="5"/>
      <c r="AL49" s="6"/>
      <c r="AM49" s="9"/>
    </row>
    <row r="50" spans="1:39" s="68" customFormat="1" ht="13.5" thickBot="1" x14ac:dyDescent="0.25">
      <c r="A50" s="148" t="s">
        <v>152</v>
      </c>
      <c r="B50" s="149"/>
      <c r="C50" s="149">
        <f>SUM(C49:C49)</f>
        <v>0</v>
      </c>
      <c r="D50" s="149"/>
      <c r="E50" s="155"/>
      <c r="F50" s="149"/>
      <c r="G50" s="149"/>
      <c r="H50" s="153"/>
      <c r="I50" s="139"/>
      <c r="J50" s="149"/>
      <c r="K50" s="149"/>
      <c r="L50" s="152">
        <f>SUM(L49:L49)</f>
        <v>0</v>
      </c>
      <c r="M50" s="136"/>
      <c r="N50" s="152">
        <f>SUM(N49:N49)</f>
        <v>0</v>
      </c>
      <c r="O50" s="136"/>
      <c r="P50" s="7"/>
      <c r="Q50" s="7"/>
      <c r="R50" s="7"/>
      <c r="S50" s="7"/>
      <c r="T50" s="7"/>
      <c r="U50" s="7"/>
      <c r="V50" s="7"/>
      <c r="W50" s="7"/>
      <c r="X50" s="7"/>
      <c r="Y50" s="7"/>
      <c r="Z50" s="65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65"/>
    </row>
    <row r="51" spans="1:39" ht="13.5" thickBot="1" x14ac:dyDescent="0.25">
      <c r="A51" s="40"/>
      <c r="B51" s="69" t="s">
        <v>149</v>
      </c>
      <c r="C51" s="40"/>
      <c r="D51" s="40">
        <v>4611</v>
      </c>
      <c r="E51" s="61"/>
      <c r="F51" s="40">
        <v>0.96</v>
      </c>
      <c r="G51" s="40">
        <v>0.63</v>
      </c>
      <c r="H51" s="43">
        <f>D51*(F51+G51)</f>
        <v>7331.49</v>
      </c>
      <c r="I51" s="121">
        <f t="shared" si="0"/>
        <v>7331.49</v>
      </c>
      <c r="J51" s="143">
        <v>1</v>
      </c>
      <c r="K51" s="128">
        <f>I51*J51</f>
        <v>7331.49</v>
      </c>
      <c r="L51" s="101">
        <f>K51*C51</f>
        <v>0</v>
      </c>
      <c r="M51" s="14"/>
      <c r="N51" s="89">
        <f>K51*O51*M51/100</f>
        <v>0</v>
      </c>
      <c r="O51" s="14"/>
      <c r="P51" s="5"/>
      <c r="Q51" s="6"/>
      <c r="R51" s="5"/>
      <c r="S51" s="5"/>
      <c r="T51" s="5"/>
      <c r="U51" s="5"/>
      <c r="V51" s="5"/>
      <c r="W51" s="5"/>
      <c r="X51" s="5"/>
      <c r="Y51" s="6"/>
      <c r="Z51" s="9"/>
      <c r="AB51" s="5"/>
      <c r="AC51" s="5"/>
      <c r="AD51" s="6"/>
      <c r="AE51" s="5"/>
      <c r="AF51" s="5"/>
      <c r="AG51" s="5"/>
      <c r="AH51" s="5"/>
      <c r="AI51" s="5"/>
      <c r="AJ51" s="5"/>
      <c r="AK51" s="5"/>
      <c r="AL51" s="6"/>
      <c r="AM51" s="9"/>
    </row>
    <row r="52" spans="1:39" s="68" customFormat="1" ht="13.5" thickBot="1" x14ac:dyDescent="0.25">
      <c r="A52" s="148" t="s">
        <v>150</v>
      </c>
      <c r="B52" s="149"/>
      <c r="C52" s="149">
        <f>SUM(C51:C51)</f>
        <v>0</v>
      </c>
      <c r="D52" s="149"/>
      <c r="E52" s="155"/>
      <c r="F52" s="149"/>
      <c r="G52" s="149"/>
      <c r="H52" s="153"/>
      <c r="I52" s="139"/>
      <c r="J52" s="149"/>
      <c r="K52" s="149"/>
      <c r="L52" s="152">
        <f>SUM(L51:L51)</f>
        <v>0</v>
      </c>
      <c r="M52" s="136"/>
      <c r="N52" s="152">
        <f>SUM(N51:N51)</f>
        <v>0</v>
      </c>
      <c r="O52" s="136"/>
      <c r="P52" s="7"/>
      <c r="Q52" s="7"/>
      <c r="R52" s="7"/>
      <c r="S52" s="7"/>
      <c r="T52" s="7"/>
      <c r="U52" s="7"/>
      <c r="V52" s="7"/>
      <c r="W52" s="7"/>
      <c r="X52" s="7"/>
      <c r="Y52" s="7"/>
      <c r="Z52" s="65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65"/>
    </row>
    <row r="53" spans="1:39" ht="23.25" thickBot="1" x14ac:dyDescent="0.25">
      <c r="A53" s="40"/>
      <c r="B53" s="112" t="s">
        <v>175</v>
      </c>
      <c r="C53" s="40"/>
      <c r="D53" s="40">
        <v>4611</v>
      </c>
      <c r="E53" s="40"/>
      <c r="F53" s="40">
        <v>0.96</v>
      </c>
      <c r="G53" s="40">
        <v>0.55000000000000004</v>
      </c>
      <c r="H53" s="43">
        <f>D53*(F53+G53)</f>
        <v>6962.61</v>
      </c>
      <c r="I53" s="121">
        <f t="shared" si="0"/>
        <v>6962.61</v>
      </c>
      <c r="J53" s="143">
        <v>1</v>
      </c>
      <c r="K53" s="128">
        <f>I53*J53</f>
        <v>6962.61</v>
      </c>
      <c r="L53" s="44">
        <f>K53*C53</f>
        <v>0</v>
      </c>
      <c r="M53" s="84"/>
      <c r="N53" s="85">
        <f>K53*O53*M53/100</f>
        <v>0</v>
      </c>
      <c r="O53" s="84"/>
      <c r="P53" s="5"/>
      <c r="Q53" s="6"/>
      <c r="R53" s="5"/>
      <c r="S53" s="5"/>
      <c r="T53" s="5"/>
      <c r="U53" s="5"/>
      <c r="V53" s="5"/>
      <c r="W53" s="5"/>
      <c r="X53" s="5"/>
      <c r="Y53" s="6"/>
      <c r="Z53" s="9"/>
      <c r="AB53" s="5"/>
      <c r="AC53" s="5"/>
      <c r="AD53" s="6"/>
      <c r="AE53" s="5"/>
      <c r="AF53" s="5"/>
      <c r="AG53" s="5"/>
      <c r="AH53" s="5"/>
      <c r="AI53" s="5"/>
      <c r="AJ53" s="5"/>
      <c r="AK53" s="5"/>
      <c r="AL53" s="6"/>
      <c r="AM53" s="9"/>
    </row>
    <row r="54" spans="1:39" s="68" customFormat="1" ht="13.5" thickBot="1" x14ac:dyDescent="0.25">
      <c r="A54" s="148" t="s">
        <v>176</v>
      </c>
      <c r="B54" s="149"/>
      <c r="C54" s="149">
        <f>SUM(C53:C53)</f>
        <v>0</v>
      </c>
      <c r="D54" s="149"/>
      <c r="E54" s="149"/>
      <c r="F54" s="149"/>
      <c r="G54" s="149"/>
      <c r="H54" s="153"/>
      <c r="I54" s="139"/>
      <c r="J54" s="149"/>
      <c r="K54" s="153"/>
      <c r="L54" s="153">
        <f>SUM(L53:L53)</f>
        <v>0</v>
      </c>
      <c r="M54" s="156"/>
      <c r="N54" s="152">
        <f>SUM(N53:N53)</f>
        <v>0</v>
      </c>
      <c r="O54" s="157"/>
      <c r="P54" s="7"/>
      <c r="Q54" s="7"/>
      <c r="R54" s="7"/>
      <c r="S54" s="7"/>
      <c r="T54" s="7"/>
      <c r="U54" s="7"/>
      <c r="V54" s="7"/>
      <c r="W54" s="7"/>
      <c r="X54" s="7"/>
      <c r="Y54" s="7"/>
      <c r="Z54" s="65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65"/>
    </row>
    <row r="55" spans="1:39" ht="13.5" thickBot="1" x14ac:dyDescent="0.25">
      <c r="A55" s="21"/>
      <c r="B55" s="113" t="s">
        <v>206</v>
      </c>
      <c r="C55" s="21"/>
      <c r="D55" s="21">
        <v>4611</v>
      </c>
      <c r="E55" s="21"/>
      <c r="F55" s="21">
        <v>0.96</v>
      </c>
      <c r="G55" s="21">
        <v>0.55000000000000004</v>
      </c>
      <c r="H55" s="23">
        <f>D55*(F55+G55)</f>
        <v>6962.61</v>
      </c>
      <c r="I55" s="121">
        <f t="shared" si="0"/>
        <v>6962.61</v>
      </c>
      <c r="J55" s="144">
        <v>1</v>
      </c>
      <c r="K55" s="125">
        <f>I55*J55</f>
        <v>6962.61</v>
      </c>
      <c r="L55" s="24">
        <f>K55*C55</f>
        <v>0</v>
      </c>
      <c r="M55" s="84"/>
      <c r="N55" s="85">
        <f>K55*O55*M55/100</f>
        <v>0</v>
      </c>
      <c r="O55" s="84"/>
      <c r="P55" s="5"/>
      <c r="Q55" s="6"/>
      <c r="R55" s="5"/>
      <c r="S55" s="5"/>
      <c r="T55" s="5"/>
      <c r="U55" s="5"/>
      <c r="V55" s="5"/>
      <c r="W55" s="5"/>
      <c r="X55" s="5"/>
      <c r="Y55" s="6"/>
      <c r="Z55" s="9"/>
      <c r="AB55" s="5"/>
      <c r="AC55" s="5"/>
      <c r="AD55" s="6"/>
      <c r="AE55" s="5"/>
      <c r="AF55" s="5"/>
      <c r="AG55" s="5"/>
      <c r="AH55" s="5"/>
      <c r="AI55" s="5"/>
      <c r="AJ55" s="5"/>
      <c r="AK55" s="5"/>
      <c r="AL55" s="6"/>
      <c r="AM55" s="9"/>
    </row>
    <row r="56" spans="1:39" s="68" customFormat="1" ht="13.5" thickBot="1" x14ac:dyDescent="0.25">
      <c r="A56" s="148" t="s">
        <v>207</v>
      </c>
      <c r="B56" s="149"/>
      <c r="C56" s="149">
        <f>SUM(C55:C55)</f>
        <v>0</v>
      </c>
      <c r="D56" s="149"/>
      <c r="E56" s="149"/>
      <c r="F56" s="149"/>
      <c r="G56" s="149"/>
      <c r="H56" s="153"/>
      <c r="I56" s="139">
        <f t="shared" si="0"/>
        <v>0</v>
      </c>
      <c r="J56" s="149"/>
      <c r="K56" s="153"/>
      <c r="L56" s="153">
        <f>SUM(L55:L55)</f>
        <v>0</v>
      </c>
      <c r="M56" s="156"/>
      <c r="N56" s="153">
        <f>SUM(N55:N55)</f>
        <v>0</v>
      </c>
      <c r="O56" s="157"/>
      <c r="P56" s="7"/>
      <c r="Q56" s="7"/>
      <c r="R56" s="7"/>
      <c r="S56" s="7"/>
      <c r="T56" s="7"/>
      <c r="U56" s="7"/>
      <c r="V56" s="7"/>
      <c r="W56" s="7"/>
      <c r="X56" s="7"/>
      <c r="Y56" s="7"/>
      <c r="Z56" s="65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65"/>
    </row>
    <row r="57" spans="1:39" ht="13.5" thickBot="1" x14ac:dyDescent="0.25">
      <c r="A57" s="21"/>
      <c r="B57" s="113" t="s">
        <v>177</v>
      </c>
      <c r="C57" s="21"/>
      <c r="D57" s="21">
        <v>4611</v>
      </c>
      <c r="E57" s="21"/>
      <c r="F57" s="21">
        <v>0.96</v>
      </c>
      <c r="G57" s="21">
        <v>0.71</v>
      </c>
      <c r="H57" s="23">
        <f>D57*(F57+G57)</f>
        <v>7700.37</v>
      </c>
      <c r="I57" s="121">
        <f t="shared" si="0"/>
        <v>7700.37</v>
      </c>
      <c r="J57" s="144">
        <v>1</v>
      </c>
      <c r="K57" s="125">
        <f>I57*J57</f>
        <v>7700.37</v>
      </c>
      <c r="L57" s="24">
        <f>K57*C57</f>
        <v>0</v>
      </c>
      <c r="M57" s="84"/>
      <c r="N57" s="85">
        <f>K57*O57*M57/100</f>
        <v>0</v>
      </c>
      <c r="O57" s="84"/>
      <c r="P57" s="5"/>
      <c r="Q57" s="6"/>
      <c r="R57" s="5"/>
      <c r="S57" s="5"/>
      <c r="T57" s="5"/>
      <c r="U57" s="5"/>
      <c r="V57" s="5"/>
      <c r="W57" s="5"/>
      <c r="X57" s="5"/>
      <c r="Y57" s="6"/>
      <c r="Z57" s="9"/>
      <c r="AB57" s="5"/>
      <c r="AC57" s="5"/>
      <c r="AD57" s="6"/>
      <c r="AE57" s="5"/>
      <c r="AF57" s="5"/>
      <c r="AG57" s="5"/>
      <c r="AH57" s="5"/>
      <c r="AI57" s="5"/>
      <c r="AJ57" s="5"/>
      <c r="AK57" s="5"/>
      <c r="AL57" s="6"/>
      <c r="AM57" s="9"/>
    </row>
    <row r="58" spans="1:39" s="68" customFormat="1" ht="13.5" thickBot="1" x14ac:dyDescent="0.25">
      <c r="A58" s="148" t="s">
        <v>178</v>
      </c>
      <c r="B58" s="149"/>
      <c r="C58" s="149">
        <f>SUM(C57:C57)</f>
        <v>0</v>
      </c>
      <c r="D58" s="149"/>
      <c r="E58" s="149"/>
      <c r="F58" s="149"/>
      <c r="G58" s="149"/>
      <c r="H58" s="153"/>
      <c r="I58" s="139"/>
      <c r="J58" s="149"/>
      <c r="K58" s="153"/>
      <c r="L58" s="153">
        <f>SUM(L57:L57)</f>
        <v>0</v>
      </c>
      <c r="M58" s="156"/>
      <c r="N58" s="153">
        <f>SUM(N57:N57)</f>
        <v>0</v>
      </c>
      <c r="O58" s="157"/>
      <c r="P58" s="7"/>
      <c r="Q58" s="7"/>
      <c r="R58" s="7"/>
      <c r="S58" s="7"/>
      <c r="T58" s="7"/>
      <c r="U58" s="7"/>
      <c r="V58" s="7"/>
      <c r="W58" s="7"/>
      <c r="X58" s="7"/>
      <c r="Y58" s="7"/>
      <c r="Z58" s="65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65"/>
    </row>
    <row r="59" spans="1:39" ht="13.5" thickBot="1" x14ac:dyDescent="0.25">
      <c r="A59" s="21"/>
      <c r="B59" s="113" t="s">
        <v>179</v>
      </c>
      <c r="C59" s="21"/>
      <c r="D59" s="21">
        <v>4611</v>
      </c>
      <c r="E59" s="21"/>
      <c r="F59" s="21">
        <v>0.96</v>
      </c>
      <c r="G59" s="21">
        <v>0.63</v>
      </c>
      <c r="H59" s="23">
        <f>D59*(F59+G59)</f>
        <v>7331.49</v>
      </c>
      <c r="I59" s="121">
        <f t="shared" si="0"/>
        <v>7331.49</v>
      </c>
      <c r="J59" s="144">
        <v>1</v>
      </c>
      <c r="K59" s="125">
        <f>I59*J59</f>
        <v>7331.49</v>
      </c>
      <c r="L59" s="24">
        <f>K59*C59</f>
        <v>0</v>
      </c>
      <c r="M59" s="84"/>
      <c r="N59" s="85">
        <f>K59*O59*M59/100</f>
        <v>0</v>
      </c>
      <c r="O59" s="84"/>
      <c r="P59" s="5"/>
      <c r="Q59" s="6"/>
      <c r="R59" s="5"/>
      <c r="S59" s="5"/>
      <c r="T59" s="5"/>
      <c r="U59" s="5"/>
      <c r="V59" s="5"/>
      <c r="W59" s="5"/>
      <c r="X59" s="5"/>
      <c r="Y59" s="6"/>
      <c r="Z59" s="9"/>
      <c r="AB59" s="5"/>
      <c r="AC59" s="5"/>
      <c r="AD59" s="6"/>
      <c r="AE59" s="5"/>
      <c r="AF59" s="5"/>
      <c r="AG59" s="5"/>
      <c r="AH59" s="5"/>
      <c r="AI59" s="5"/>
      <c r="AJ59" s="5"/>
      <c r="AK59" s="5"/>
      <c r="AL59" s="6"/>
      <c r="AM59" s="9"/>
    </row>
    <row r="60" spans="1:39" s="68" customFormat="1" ht="13.5" thickBot="1" x14ac:dyDescent="0.25">
      <c r="A60" s="148" t="s">
        <v>180</v>
      </c>
      <c r="B60" s="149"/>
      <c r="C60" s="149">
        <f>SUM(C59:C59)</f>
        <v>0</v>
      </c>
      <c r="D60" s="149"/>
      <c r="E60" s="149"/>
      <c r="F60" s="149"/>
      <c r="G60" s="149"/>
      <c r="H60" s="153"/>
      <c r="I60" s="153"/>
      <c r="J60" s="149"/>
      <c r="K60" s="153"/>
      <c r="L60" s="153">
        <f>SUM(L59:L59)</f>
        <v>0</v>
      </c>
      <c r="M60" s="156"/>
      <c r="N60" s="153">
        <f>SUM(N59:N59)</f>
        <v>0</v>
      </c>
      <c r="O60" s="157"/>
      <c r="P60" s="7"/>
      <c r="Q60" s="7"/>
      <c r="R60" s="7"/>
      <c r="S60" s="7"/>
      <c r="T60" s="7"/>
      <c r="U60" s="7"/>
      <c r="V60" s="7"/>
      <c r="W60" s="7"/>
      <c r="X60" s="7"/>
      <c r="Y60" s="7"/>
      <c r="Z60" s="65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65"/>
    </row>
    <row r="61" spans="1:39" ht="14.25" thickTop="1" thickBot="1" x14ac:dyDescent="0.25">
      <c r="A61" s="158" t="s">
        <v>59</v>
      </c>
      <c r="B61" s="131"/>
      <c r="C61" s="130">
        <f>C8+C10+C12+C14+C16+C18+C20+C22+C24 +C29+C33+C35+C37+C39+C41+C43+C48+C50+C52+C54+C56+C58+C60</f>
        <v>0</v>
      </c>
      <c r="D61" s="131"/>
      <c r="E61" s="70"/>
      <c r="F61" s="130"/>
      <c r="G61" s="130"/>
      <c r="H61" s="71"/>
      <c r="I61" s="71"/>
      <c r="J61" s="131"/>
      <c r="K61" s="71"/>
      <c r="L61" s="71">
        <f>L8+L10+L12+L14+L16+L18+L20+L22+L24 +L29+L33+L35+L37+L39+L41+L43+L48+L50+L52+L54+L56+L58+L60</f>
        <v>0</v>
      </c>
      <c r="M61" s="74"/>
      <c r="N61" s="130">
        <f>N8+N10+N12+N14+N16+N18+N20+N22+N24 +N29+N33+N35+N37+N39+N41+N43+N48+N50+N52+N54+N56+N58+N60</f>
        <v>0</v>
      </c>
      <c r="O61" s="159"/>
      <c r="P61" s="5"/>
      <c r="Q61" s="6"/>
      <c r="R61" s="5"/>
      <c r="S61" s="5"/>
      <c r="T61" s="5"/>
      <c r="U61" s="5"/>
      <c r="V61" s="5"/>
      <c r="W61" s="5"/>
      <c r="X61" s="5"/>
      <c r="Y61" s="6"/>
      <c r="Z61" s="9"/>
      <c r="AB61" s="5"/>
      <c r="AC61" s="5"/>
      <c r="AD61" s="6"/>
      <c r="AE61" s="5"/>
      <c r="AF61" s="5"/>
      <c r="AG61" s="5"/>
      <c r="AH61" s="5"/>
      <c r="AI61" s="5"/>
      <c r="AJ61" s="5"/>
      <c r="AK61" s="5"/>
      <c r="AL61" s="6"/>
      <c r="AM61" s="9"/>
    </row>
    <row r="62" spans="1:39" customFormat="1" ht="13.5" thickTop="1" x14ac:dyDescent="0.2">
      <c r="B62" s="96"/>
      <c r="E62" s="3"/>
      <c r="I62" s="88"/>
    </row>
    <row r="63" spans="1:39" x14ac:dyDescent="0.2">
      <c r="A63" s="3" t="s">
        <v>48</v>
      </c>
      <c r="E63"/>
    </row>
    <row r="64" spans="1:39" x14ac:dyDescent="0.2">
      <c r="A64" s="3" t="s">
        <v>49</v>
      </c>
    </row>
    <row r="65" spans="2:9" customFormat="1" x14ac:dyDescent="0.2">
      <c r="B65" s="96"/>
      <c r="E65" s="3"/>
      <c r="I65" s="88"/>
    </row>
    <row r="66" spans="2:9" x14ac:dyDescent="0.2">
      <c r="E66"/>
    </row>
  </sheetData>
  <mergeCells count="16">
    <mergeCell ref="I5:I6"/>
    <mergeCell ref="J5:J6"/>
    <mergeCell ref="C5:C6"/>
    <mergeCell ref="D5:D6"/>
    <mergeCell ref="E5:E6"/>
    <mergeCell ref="K5:K6"/>
    <mergeCell ref="L5:L6"/>
    <mergeCell ref="F5:F6"/>
    <mergeCell ref="G5:G6"/>
    <mergeCell ref="H5:H6"/>
    <mergeCell ref="M5:O5"/>
    <mergeCell ref="A2:L2"/>
    <mergeCell ref="A3:L3"/>
    <mergeCell ref="A4:L4"/>
    <mergeCell ref="A5:A6"/>
    <mergeCell ref="B5:B6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workbookViewId="0">
      <selection activeCell="A2" sqref="A2:L2"/>
    </sheetView>
  </sheetViews>
  <sheetFormatPr defaultColWidth="9.28515625" defaultRowHeight="12.75" x14ac:dyDescent="0.2"/>
  <cols>
    <col min="1" max="1" width="17.28515625" style="3" customWidth="1"/>
    <col min="2" max="2" width="16.42578125" style="3" customWidth="1"/>
    <col min="3" max="3" width="6.28515625" style="3" customWidth="1"/>
    <col min="4" max="4" width="6" style="3" customWidth="1"/>
    <col min="5" max="5" width="5" style="3" customWidth="1"/>
    <col min="6" max="6" width="5.7109375" style="3" customWidth="1"/>
    <col min="7" max="7" width="5.28515625" style="3" customWidth="1"/>
    <col min="8" max="8" width="9.7109375" style="3" customWidth="1"/>
    <col min="9" max="9" width="8.7109375" style="3" customWidth="1"/>
    <col min="10" max="10" width="8.42578125" style="3" customWidth="1"/>
    <col min="11" max="11" width="9.7109375" style="3" customWidth="1"/>
    <col min="12" max="12" width="12.28515625" style="3" customWidth="1"/>
    <col min="13" max="13" width="5.7109375" style="3" customWidth="1"/>
    <col min="14" max="14" width="8.5703125" style="3" customWidth="1"/>
    <col min="15" max="15" width="7.42578125" style="3" customWidth="1"/>
    <col min="16" max="16" width="6.85546875" style="3" customWidth="1"/>
    <col min="17" max="18" width="6.7109375" style="3" customWidth="1"/>
    <col min="19" max="19" width="9.28515625" style="3"/>
    <col min="20" max="20" width="10.28515625" style="3" customWidth="1"/>
    <col min="21" max="21" width="9.28515625" style="3"/>
    <col min="22" max="22" width="10.28515625" style="3" customWidth="1"/>
    <col min="23" max="27" width="9.28515625" style="3"/>
    <col min="28" max="28" width="5.28515625" style="3" customWidth="1"/>
    <col min="29" max="29" width="24.28515625" style="3" customWidth="1"/>
    <col min="30" max="31" width="6.7109375" style="3" customWidth="1"/>
    <col min="32" max="32" width="9.28515625" style="3"/>
    <col min="33" max="33" width="10.28515625" style="3" customWidth="1"/>
    <col min="34" max="34" width="9.28515625" style="3"/>
    <col min="35" max="35" width="10.28515625" style="3" customWidth="1"/>
    <col min="36" max="16384" width="9.28515625" style="3"/>
  </cols>
  <sheetData>
    <row r="1" spans="1:39" x14ac:dyDescent="0.2">
      <c r="A1" s="1"/>
      <c r="B1" s="1"/>
      <c r="C1" s="1"/>
      <c r="D1" s="1"/>
      <c r="E1" s="1"/>
      <c r="F1" s="1"/>
      <c r="G1" s="2"/>
      <c r="H1" s="2"/>
      <c r="L1" s="2" t="s">
        <v>43</v>
      </c>
    </row>
    <row r="2" spans="1:39" x14ac:dyDescent="0.2">
      <c r="A2" s="194" t="s">
        <v>218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39" x14ac:dyDescent="0.2">
      <c r="A3" s="197" t="s">
        <v>44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39" x14ac:dyDescent="0.2">
      <c r="A4" s="199" t="s">
        <v>68</v>
      </c>
      <c r="B4" s="212"/>
      <c r="C4" s="212"/>
      <c r="D4" s="212"/>
      <c r="E4" s="212"/>
      <c r="F4" s="212"/>
      <c r="G4" s="212"/>
      <c r="H4" s="212"/>
      <c r="I4" s="213"/>
      <c r="J4" s="213"/>
      <c r="K4" s="213"/>
      <c r="L4" s="213"/>
    </row>
    <row r="5" spans="1:39" ht="22.5" customHeight="1" x14ac:dyDescent="0.2">
      <c r="A5" s="207" t="s">
        <v>1</v>
      </c>
      <c r="B5" s="207" t="s">
        <v>4</v>
      </c>
      <c r="C5" s="206" t="s">
        <v>7</v>
      </c>
      <c r="D5" s="206" t="s">
        <v>8</v>
      </c>
      <c r="E5" s="206" t="s">
        <v>10</v>
      </c>
      <c r="F5" s="206" t="s">
        <v>50</v>
      </c>
      <c r="G5" s="206" t="s">
        <v>51</v>
      </c>
      <c r="H5" s="206" t="s">
        <v>26</v>
      </c>
      <c r="I5" s="206" t="s">
        <v>47</v>
      </c>
      <c r="J5" s="206" t="s">
        <v>25</v>
      </c>
      <c r="K5" s="206" t="s">
        <v>40</v>
      </c>
      <c r="L5" s="206" t="s">
        <v>9</v>
      </c>
      <c r="M5" s="208" t="s">
        <v>155</v>
      </c>
      <c r="N5" s="209"/>
      <c r="O5" s="210"/>
      <c r="P5" s="8"/>
      <c r="Q5" s="7"/>
      <c r="R5" s="8"/>
      <c r="S5" s="5"/>
      <c r="T5" s="5"/>
      <c r="U5" s="5"/>
      <c r="V5" s="5"/>
      <c r="W5" s="6"/>
      <c r="X5" s="6"/>
      <c r="Y5" s="6"/>
      <c r="Z5" s="5"/>
      <c r="AB5" s="5"/>
      <c r="AC5" s="8"/>
      <c r="AD5" s="7"/>
      <c r="AE5" s="8"/>
      <c r="AF5" s="5"/>
      <c r="AG5" s="5"/>
      <c r="AH5" s="6"/>
      <c r="AI5" s="6"/>
      <c r="AJ5" s="6"/>
      <c r="AK5" s="6"/>
      <c r="AL5" s="6"/>
      <c r="AM5" s="5"/>
    </row>
    <row r="6" spans="1:39" ht="52.5" customHeight="1" x14ac:dyDescent="0.2">
      <c r="A6" s="207"/>
      <c r="B6" s="207"/>
      <c r="C6" s="206"/>
      <c r="D6" s="206"/>
      <c r="E6" s="206"/>
      <c r="F6" s="207"/>
      <c r="G6" s="207"/>
      <c r="H6" s="206"/>
      <c r="I6" s="206"/>
      <c r="J6" s="206"/>
      <c r="K6" s="206"/>
      <c r="L6" s="206"/>
      <c r="M6" s="13" t="s">
        <v>110</v>
      </c>
      <c r="N6" s="98" t="s">
        <v>111</v>
      </c>
      <c r="O6" s="49" t="s">
        <v>7</v>
      </c>
      <c r="P6" s="5"/>
      <c r="Q6" s="6"/>
      <c r="R6" s="5"/>
      <c r="S6" s="5"/>
      <c r="T6" s="5"/>
      <c r="U6" s="5"/>
      <c r="V6" s="5"/>
      <c r="W6" s="5"/>
      <c r="X6" s="5"/>
      <c r="Y6" s="6"/>
      <c r="Z6" s="5"/>
      <c r="AB6" s="5"/>
      <c r="AC6" s="5"/>
      <c r="AD6" s="6"/>
      <c r="AE6" s="5"/>
      <c r="AF6" s="5"/>
      <c r="AG6" s="5"/>
      <c r="AH6" s="5"/>
      <c r="AI6" s="5"/>
      <c r="AJ6" s="5"/>
      <c r="AK6" s="5"/>
      <c r="AL6" s="6"/>
      <c r="AM6" s="5"/>
    </row>
    <row r="7" spans="1:39" ht="13.5" thickBot="1" x14ac:dyDescent="0.25">
      <c r="A7" s="40"/>
      <c r="B7" s="40" t="s">
        <v>204</v>
      </c>
      <c r="C7" s="40"/>
      <c r="D7" s="40">
        <v>4611</v>
      </c>
      <c r="E7" s="40"/>
      <c r="F7" s="40">
        <v>0.96</v>
      </c>
      <c r="G7" s="40">
        <v>0.33</v>
      </c>
      <c r="H7" s="43">
        <f>D7*(F7+G7)</f>
        <v>5948.1900000000005</v>
      </c>
      <c r="I7" s="121">
        <f t="shared" ref="I7:I59" si="0">ROUND(H7,2)</f>
        <v>5948.19</v>
      </c>
      <c r="J7" s="39">
        <v>1</v>
      </c>
      <c r="K7" s="128">
        <f>I7*J7</f>
        <v>5948.19</v>
      </c>
      <c r="L7" s="44">
        <f>K7*C7</f>
        <v>0</v>
      </c>
      <c r="M7" s="103"/>
      <c r="N7" s="104">
        <f>K7*O7*M7/100</f>
        <v>0</v>
      </c>
      <c r="O7" s="103"/>
      <c r="P7" s="5"/>
      <c r="Q7" s="6"/>
      <c r="R7" s="5"/>
      <c r="S7" s="5"/>
      <c r="T7" s="5"/>
      <c r="U7" s="5"/>
      <c r="V7" s="5"/>
      <c r="W7" s="5"/>
      <c r="X7" s="5"/>
      <c r="Y7" s="6"/>
      <c r="Z7" s="9"/>
      <c r="AB7" s="5"/>
      <c r="AC7" s="5"/>
      <c r="AD7" s="6"/>
      <c r="AE7" s="5"/>
      <c r="AF7" s="5"/>
      <c r="AG7" s="5"/>
      <c r="AH7" s="5"/>
      <c r="AI7" s="5"/>
      <c r="AJ7" s="5"/>
      <c r="AK7" s="5"/>
      <c r="AL7" s="6"/>
      <c r="AM7" s="9"/>
    </row>
    <row r="8" spans="1:39" s="68" customFormat="1" ht="13.5" thickBot="1" x14ac:dyDescent="0.25">
      <c r="A8" s="148" t="s">
        <v>205</v>
      </c>
      <c r="B8" s="149"/>
      <c r="C8" s="149">
        <f>SUM(C7:C7)</f>
        <v>0</v>
      </c>
      <c r="D8" s="149"/>
      <c r="E8" s="149"/>
      <c r="F8" s="149"/>
      <c r="G8" s="149"/>
      <c r="H8" s="153"/>
      <c r="I8" s="139"/>
      <c r="J8" s="149"/>
      <c r="K8" s="153"/>
      <c r="L8" s="153">
        <f>SUM(L7:L7)</f>
        <v>0</v>
      </c>
      <c r="M8" s="156"/>
      <c r="N8" s="152">
        <f>SUM(N7:N7)</f>
        <v>0</v>
      </c>
      <c r="O8" s="157"/>
      <c r="P8" s="7"/>
      <c r="Q8" s="7"/>
      <c r="R8" s="7"/>
      <c r="S8" s="7"/>
      <c r="T8" s="7"/>
      <c r="U8" s="7"/>
      <c r="V8" s="7"/>
      <c r="W8" s="7"/>
      <c r="X8" s="7"/>
      <c r="Y8" s="7"/>
      <c r="Z8" s="65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65"/>
    </row>
    <row r="9" spans="1:39" ht="13.5" thickBot="1" x14ac:dyDescent="0.25">
      <c r="A9" s="40"/>
      <c r="B9" s="40" t="s">
        <v>160</v>
      </c>
      <c r="C9" s="40"/>
      <c r="D9" s="40">
        <v>4611</v>
      </c>
      <c r="E9" s="40"/>
      <c r="F9" s="40">
        <v>0.96</v>
      </c>
      <c r="G9" s="40">
        <v>0.37</v>
      </c>
      <c r="H9" s="43">
        <f>D9*(F9+G9)</f>
        <v>6132.63</v>
      </c>
      <c r="I9" s="121">
        <f t="shared" si="0"/>
        <v>6132.63</v>
      </c>
      <c r="J9" s="39">
        <v>1</v>
      </c>
      <c r="K9" s="128">
        <f>I9*J9</f>
        <v>6132.63</v>
      </c>
      <c r="L9" s="44">
        <f>K9*C9</f>
        <v>0</v>
      </c>
      <c r="M9" s="84"/>
      <c r="N9" s="85">
        <f>K9*O9*M9/100</f>
        <v>0</v>
      </c>
      <c r="O9" s="84"/>
      <c r="P9" s="5"/>
      <c r="Q9" s="6"/>
      <c r="R9" s="5"/>
      <c r="S9" s="5"/>
      <c r="T9" s="5"/>
      <c r="U9" s="5"/>
      <c r="V9" s="5"/>
      <c r="W9" s="5"/>
      <c r="X9" s="5"/>
      <c r="Y9" s="6"/>
      <c r="Z9" s="9"/>
      <c r="AB9" s="5"/>
      <c r="AC9" s="5"/>
      <c r="AD9" s="6"/>
      <c r="AE9" s="5"/>
      <c r="AF9" s="5"/>
      <c r="AG9" s="5"/>
      <c r="AH9" s="5"/>
      <c r="AI9" s="5"/>
      <c r="AJ9" s="5"/>
      <c r="AK9" s="5"/>
      <c r="AL9" s="6"/>
      <c r="AM9" s="9"/>
    </row>
    <row r="10" spans="1:39" s="68" customFormat="1" ht="13.5" thickBot="1" x14ac:dyDescent="0.25">
      <c r="A10" s="148" t="s">
        <v>161</v>
      </c>
      <c r="B10" s="149"/>
      <c r="C10" s="149">
        <f>SUM(C8:C9)</f>
        <v>0</v>
      </c>
      <c r="D10" s="149"/>
      <c r="E10" s="149"/>
      <c r="F10" s="149"/>
      <c r="G10" s="149"/>
      <c r="H10" s="153"/>
      <c r="I10" s="139"/>
      <c r="J10" s="149"/>
      <c r="K10" s="153"/>
      <c r="L10" s="153">
        <f>SUM(L8:L9)</f>
        <v>0</v>
      </c>
      <c r="M10" s="156"/>
      <c r="N10" s="152">
        <f>SUM(N8:N9)</f>
        <v>0</v>
      </c>
      <c r="O10" s="157"/>
      <c r="P10" s="7"/>
      <c r="Q10" s="7"/>
      <c r="R10" s="7"/>
      <c r="S10" s="7"/>
      <c r="T10" s="7"/>
      <c r="U10" s="7"/>
      <c r="V10" s="7"/>
      <c r="W10" s="7"/>
      <c r="X10" s="7"/>
      <c r="Y10" s="7"/>
      <c r="Z10" s="65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65"/>
    </row>
    <row r="11" spans="1:39" ht="13.5" thickBot="1" x14ac:dyDescent="0.25">
      <c r="A11" s="40"/>
      <c r="B11" s="40" t="s">
        <v>167</v>
      </c>
      <c r="C11" s="40"/>
      <c r="D11" s="40">
        <v>4611</v>
      </c>
      <c r="E11" s="40"/>
      <c r="F11" s="40">
        <v>0.96</v>
      </c>
      <c r="G11" s="40">
        <v>0.37</v>
      </c>
      <c r="H11" s="43">
        <f>D11*(F11+G11)</f>
        <v>6132.63</v>
      </c>
      <c r="I11" s="121">
        <f t="shared" si="0"/>
        <v>6132.63</v>
      </c>
      <c r="J11" s="39">
        <v>1</v>
      </c>
      <c r="K11" s="128">
        <f>I11*J11</f>
        <v>6132.63</v>
      </c>
      <c r="L11" s="44">
        <f>K11*C11</f>
        <v>0</v>
      </c>
      <c r="M11" s="84"/>
      <c r="N11" s="85">
        <f>K11*O11*M11/100</f>
        <v>0</v>
      </c>
      <c r="O11" s="84"/>
      <c r="P11" s="5"/>
      <c r="Q11" s="6"/>
      <c r="R11" s="5"/>
      <c r="S11" s="5"/>
      <c r="T11" s="5"/>
      <c r="U11" s="5"/>
      <c r="V11" s="5"/>
      <c r="W11" s="5"/>
      <c r="X11" s="5"/>
      <c r="Y11" s="6"/>
      <c r="Z11" s="9"/>
      <c r="AB11" s="5"/>
      <c r="AC11" s="5"/>
      <c r="AD11" s="6"/>
      <c r="AE11" s="5"/>
      <c r="AF11" s="5"/>
      <c r="AG11" s="5"/>
      <c r="AH11" s="5"/>
      <c r="AI11" s="5"/>
      <c r="AJ11" s="5"/>
      <c r="AK11" s="5"/>
      <c r="AL11" s="6"/>
      <c r="AM11" s="9"/>
    </row>
    <row r="12" spans="1:39" s="68" customFormat="1" ht="13.5" thickBot="1" x14ac:dyDescent="0.25">
      <c r="A12" s="148" t="s">
        <v>168</v>
      </c>
      <c r="B12" s="149"/>
      <c r="C12" s="149">
        <f>SUM(C11:C11)</f>
        <v>0</v>
      </c>
      <c r="D12" s="149"/>
      <c r="E12" s="149"/>
      <c r="F12" s="149"/>
      <c r="G12" s="149"/>
      <c r="H12" s="153"/>
      <c r="I12" s="139"/>
      <c r="J12" s="149"/>
      <c r="K12" s="153"/>
      <c r="L12" s="153">
        <f>SUM(L11:L11)</f>
        <v>0</v>
      </c>
      <c r="M12" s="156"/>
      <c r="N12" s="152">
        <f>SUM(N11:N11)</f>
        <v>0</v>
      </c>
      <c r="O12" s="157"/>
      <c r="P12" s="7"/>
      <c r="Q12" s="7"/>
      <c r="R12" s="7"/>
      <c r="S12" s="7"/>
      <c r="T12" s="7"/>
      <c r="U12" s="7"/>
      <c r="V12" s="7"/>
      <c r="W12" s="7"/>
      <c r="X12" s="7"/>
      <c r="Y12" s="7"/>
      <c r="Z12" s="65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65"/>
    </row>
    <row r="13" spans="1:39" ht="13.5" thickBot="1" x14ac:dyDescent="0.25">
      <c r="A13" s="40"/>
      <c r="B13" s="40" t="s">
        <v>169</v>
      </c>
      <c r="C13" s="40"/>
      <c r="D13" s="40">
        <v>4611</v>
      </c>
      <c r="E13" s="40"/>
      <c r="F13" s="40">
        <v>0.96</v>
      </c>
      <c r="G13" s="40">
        <v>0.37</v>
      </c>
      <c r="H13" s="43">
        <f>D13*(F13+G13)</f>
        <v>6132.63</v>
      </c>
      <c r="I13" s="121">
        <f t="shared" si="0"/>
        <v>6132.63</v>
      </c>
      <c r="J13" s="39">
        <v>1</v>
      </c>
      <c r="K13" s="128">
        <f>I13*J13</f>
        <v>6132.63</v>
      </c>
      <c r="L13" s="44">
        <f>K13*C13</f>
        <v>0</v>
      </c>
      <c r="M13" s="84"/>
      <c r="N13" s="85">
        <f>K13*O13*M13/100</f>
        <v>0</v>
      </c>
      <c r="O13" s="84"/>
      <c r="P13" s="5"/>
      <c r="Q13" s="6"/>
      <c r="R13" s="5"/>
      <c r="S13" s="5"/>
      <c r="T13" s="5"/>
      <c r="U13" s="5"/>
      <c r="V13" s="5"/>
      <c r="W13" s="5"/>
      <c r="X13" s="5"/>
      <c r="Y13" s="6"/>
      <c r="Z13" s="9"/>
      <c r="AB13" s="5"/>
      <c r="AC13" s="5"/>
      <c r="AD13" s="6"/>
      <c r="AE13" s="5"/>
      <c r="AF13" s="5"/>
      <c r="AG13" s="5"/>
      <c r="AH13" s="5"/>
      <c r="AI13" s="5"/>
      <c r="AJ13" s="5"/>
      <c r="AK13" s="5"/>
      <c r="AL13" s="6"/>
      <c r="AM13" s="9"/>
    </row>
    <row r="14" spans="1:39" s="68" customFormat="1" ht="13.5" thickBot="1" x14ac:dyDescent="0.25">
      <c r="A14" s="148" t="s">
        <v>170</v>
      </c>
      <c r="B14" s="149"/>
      <c r="C14" s="149">
        <f>SUM(C12:C13)</f>
        <v>0</v>
      </c>
      <c r="D14" s="149"/>
      <c r="E14" s="149"/>
      <c r="F14" s="149"/>
      <c r="G14" s="149"/>
      <c r="H14" s="153"/>
      <c r="I14" s="139"/>
      <c r="J14" s="149"/>
      <c r="K14" s="153"/>
      <c r="L14" s="153">
        <f>SUM(L12:L13)</f>
        <v>0</v>
      </c>
      <c r="M14" s="156"/>
      <c r="N14" s="152">
        <f>SUM(N12:N13)</f>
        <v>0</v>
      </c>
      <c r="O14" s="157"/>
      <c r="P14" s="7"/>
      <c r="Q14" s="7"/>
      <c r="R14" s="7"/>
      <c r="S14" s="7"/>
      <c r="T14" s="7"/>
      <c r="U14" s="7"/>
      <c r="V14" s="7"/>
      <c r="W14" s="7"/>
      <c r="X14" s="7"/>
      <c r="Y14" s="7"/>
      <c r="Z14" s="65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5"/>
    </row>
    <row r="15" spans="1:39" ht="13.5" thickBot="1" x14ac:dyDescent="0.25">
      <c r="A15" s="40"/>
      <c r="B15" s="40" t="s">
        <v>171</v>
      </c>
      <c r="C15" s="40"/>
      <c r="D15" s="40">
        <v>4611</v>
      </c>
      <c r="E15" s="40"/>
      <c r="F15" s="40">
        <v>0.96</v>
      </c>
      <c r="G15" s="40">
        <v>0.37</v>
      </c>
      <c r="H15" s="43">
        <f>D15*(F15+G15)</f>
        <v>6132.63</v>
      </c>
      <c r="I15" s="121">
        <f t="shared" si="0"/>
        <v>6132.63</v>
      </c>
      <c r="J15" s="39">
        <v>1</v>
      </c>
      <c r="K15" s="128">
        <f>I15*J15</f>
        <v>6132.63</v>
      </c>
      <c r="L15" s="44">
        <f>K15*C15</f>
        <v>0</v>
      </c>
      <c r="M15" s="84"/>
      <c r="N15" s="85">
        <f>K15*O15*M15/100</f>
        <v>0</v>
      </c>
      <c r="O15" s="84"/>
      <c r="P15" s="5"/>
      <c r="Q15" s="6"/>
      <c r="R15" s="5"/>
      <c r="S15" s="5"/>
      <c r="T15" s="5"/>
      <c r="U15" s="5"/>
      <c r="V15" s="5"/>
      <c r="W15" s="5"/>
      <c r="X15" s="5"/>
      <c r="Y15" s="6"/>
      <c r="Z15" s="9"/>
      <c r="AB15" s="5"/>
      <c r="AC15" s="5"/>
      <c r="AD15" s="6"/>
      <c r="AE15" s="5"/>
      <c r="AF15" s="5"/>
      <c r="AG15" s="5"/>
      <c r="AH15" s="5"/>
      <c r="AI15" s="5"/>
      <c r="AJ15" s="5"/>
      <c r="AK15" s="5"/>
      <c r="AL15" s="6"/>
      <c r="AM15" s="9"/>
    </row>
    <row r="16" spans="1:39" s="68" customFormat="1" ht="13.5" thickBot="1" x14ac:dyDescent="0.25">
      <c r="A16" s="148" t="s">
        <v>172</v>
      </c>
      <c r="B16" s="149"/>
      <c r="C16" s="149">
        <f>SUM(C14:C15)</f>
        <v>0</v>
      </c>
      <c r="D16" s="149"/>
      <c r="E16" s="149"/>
      <c r="F16" s="149"/>
      <c r="G16" s="149"/>
      <c r="H16" s="153"/>
      <c r="I16" s="139"/>
      <c r="J16" s="149"/>
      <c r="K16" s="153"/>
      <c r="L16" s="153">
        <f>SUM(L14:L15)</f>
        <v>0</v>
      </c>
      <c r="M16" s="156"/>
      <c r="N16" s="152">
        <f>SUM(N14:N15)</f>
        <v>0</v>
      </c>
      <c r="O16" s="157"/>
      <c r="P16" s="7"/>
      <c r="Q16" s="7"/>
      <c r="R16" s="7"/>
      <c r="S16" s="7"/>
      <c r="T16" s="7"/>
      <c r="U16" s="7"/>
      <c r="V16" s="7"/>
      <c r="W16" s="7"/>
      <c r="X16" s="7"/>
      <c r="Y16" s="7"/>
      <c r="Z16" s="65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65"/>
    </row>
    <row r="17" spans="1:39" ht="23.25" thickBot="1" x14ac:dyDescent="0.25">
      <c r="A17" s="40"/>
      <c r="B17" s="102" t="s">
        <v>173</v>
      </c>
      <c r="C17" s="40"/>
      <c r="D17" s="40">
        <v>4611</v>
      </c>
      <c r="E17" s="40"/>
      <c r="F17" s="40">
        <v>0.96</v>
      </c>
      <c r="G17" s="40">
        <v>0.26</v>
      </c>
      <c r="H17" s="43">
        <f>D17*(F17+G17)</f>
        <v>5625.42</v>
      </c>
      <c r="I17" s="121">
        <f t="shared" si="0"/>
        <v>5625.42</v>
      </c>
      <c r="J17" s="39">
        <v>1</v>
      </c>
      <c r="K17" s="128">
        <f>I17*J17</f>
        <v>5625.42</v>
      </c>
      <c r="L17" s="44">
        <f>K17*C17</f>
        <v>0</v>
      </c>
      <c r="M17" s="84"/>
      <c r="N17" s="85">
        <f>K17*O17*M17/100</f>
        <v>0</v>
      </c>
      <c r="O17" s="84"/>
      <c r="P17" s="5"/>
      <c r="Q17" s="6"/>
      <c r="R17" s="5"/>
      <c r="S17" s="5"/>
      <c r="T17" s="5"/>
      <c r="U17" s="5"/>
      <c r="V17" s="5"/>
      <c r="W17" s="5"/>
      <c r="X17" s="5"/>
      <c r="Y17" s="6"/>
      <c r="Z17" s="9"/>
      <c r="AB17" s="5"/>
      <c r="AC17" s="5"/>
      <c r="AD17" s="6"/>
      <c r="AE17" s="5"/>
      <c r="AF17" s="5"/>
      <c r="AG17" s="5"/>
      <c r="AH17" s="5"/>
      <c r="AI17" s="5"/>
      <c r="AJ17" s="5"/>
      <c r="AK17" s="5"/>
      <c r="AL17" s="6"/>
      <c r="AM17" s="9"/>
    </row>
    <row r="18" spans="1:39" s="68" customFormat="1" ht="13.5" thickBot="1" x14ac:dyDescent="0.25">
      <c r="A18" s="148" t="s">
        <v>174</v>
      </c>
      <c r="B18" s="149"/>
      <c r="C18" s="149">
        <f>SUM(C16:C17)</f>
        <v>0</v>
      </c>
      <c r="D18" s="149"/>
      <c r="E18" s="149"/>
      <c r="F18" s="149"/>
      <c r="G18" s="149"/>
      <c r="H18" s="153"/>
      <c r="I18" s="139"/>
      <c r="J18" s="149"/>
      <c r="K18" s="153"/>
      <c r="L18" s="153">
        <f>SUM(L16:L17)</f>
        <v>0</v>
      </c>
      <c r="M18" s="156"/>
      <c r="N18" s="152">
        <f>SUM(N16:N17)</f>
        <v>0</v>
      </c>
      <c r="O18" s="157"/>
      <c r="P18" s="7"/>
      <c r="Q18" s="7"/>
      <c r="R18" s="7"/>
      <c r="S18" s="7"/>
      <c r="T18" s="7"/>
      <c r="U18" s="7"/>
      <c r="V18" s="7"/>
      <c r="W18" s="7"/>
      <c r="X18" s="7"/>
      <c r="Y18" s="7"/>
      <c r="Z18" s="65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65"/>
    </row>
    <row r="19" spans="1:39" ht="13.5" thickBot="1" x14ac:dyDescent="0.25">
      <c r="A19" s="21"/>
      <c r="B19" s="21" t="s">
        <v>181</v>
      </c>
      <c r="C19" s="21"/>
      <c r="D19" s="21">
        <v>4611</v>
      </c>
      <c r="E19" s="21"/>
      <c r="F19" s="21">
        <v>0.96</v>
      </c>
      <c r="G19" s="21">
        <v>0.26</v>
      </c>
      <c r="H19" s="23">
        <f>D19*(F19+G19)</f>
        <v>5625.42</v>
      </c>
      <c r="I19" s="121">
        <f t="shared" si="0"/>
        <v>5625.42</v>
      </c>
      <c r="J19" s="20">
        <v>1</v>
      </c>
      <c r="K19" s="125">
        <f>I19*J19</f>
        <v>5625.42</v>
      </c>
      <c r="L19" s="24">
        <f>K19*C19</f>
        <v>0</v>
      </c>
      <c r="M19" s="84"/>
      <c r="N19" s="85">
        <f>K19*O19*M19/100</f>
        <v>0</v>
      </c>
      <c r="O19" s="84"/>
      <c r="P19" s="5"/>
      <c r="Q19" s="6"/>
      <c r="R19" s="5"/>
      <c r="S19" s="5"/>
      <c r="T19" s="5"/>
      <c r="U19" s="5"/>
      <c r="V19" s="5"/>
      <c r="W19" s="5"/>
      <c r="X19" s="5"/>
      <c r="Y19" s="6"/>
      <c r="Z19" s="9"/>
      <c r="AB19" s="5"/>
      <c r="AC19" s="5"/>
      <c r="AD19" s="6"/>
      <c r="AE19" s="5"/>
      <c r="AF19" s="5"/>
      <c r="AG19" s="5"/>
      <c r="AH19" s="5"/>
      <c r="AI19" s="5"/>
      <c r="AJ19" s="5"/>
      <c r="AK19" s="5"/>
      <c r="AL19" s="6"/>
      <c r="AM19" s="9"/>
    </row>
    <row r="20" spans="1:39" s="68" customFormat="1" ht="13.5" thickBot="1" x14ac:dyDescent="0.25">
      <c r="A20" s="148" t="s">
        <v>182</v>
      </c>
      <c r="B20" s="149"/>
      <c r="C20" s="149">
        <f>SUM(C19:C19)</f>
        <v>0</v>
      </c>
      <c r="D20" s="149"/>
      <c r="E20" s="149"/>
      <c r="F20" s="149"/>
      <c r="G20" s="149"/>
      <c r="H20" s="153"/>
      <c r="I20" s="139"/>
      <c r="J20" s="149"/>
      <c r="K20" s="153"/>
      <c r="L20" s="153">
        <f>SUM(L19:L19)</f>
        <v>0</v>
      </c>
      <c r="M20" s="156"/>
      <c r="N20" s="153">
        <f>SUM(N19:N19)</f>
        <v>0</v>
      </c>
      <c r="O20" s="157"/>
      <c r="P20" s="7"/>
      <c r="Q20" s="7"/>
      <c r="R20" s="7"/>
      <c r="S20" s="7"/>
      <c r="T20" s="7"/>
      <c r="U20" s="7"/>
      <c r="V20" s="7"/>
      <c r="W20" s="7"/>
      <c r="X20" s="7"/>
      <c r="Y20" s="7"/>
      <c r="Z20" s="65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65"/>
    </row>
    <row r="21" spans="1:39" x14ac:dyDescent="0.2">
      <c r="A21" s="40"/>
      <c r="B21" s="40" t="s">
        <v>208</v>
      </c>
      <c r="C21" s="40"/>
      <c r="D21" s="40">
        <v>4611</v>
      </c>
      <c r="E21" s="40"/>
      <c r="F21" s="40">
        <v>0.96</v>
      </c>
      <c r="G21" s="40">
        <v>0.3</v>
      </c>
      <c r="H21" s="43">
        <f>D21*(F21+G21)</f>
        <v>5809.86</v>
      </c>
      <c r="I21" s="121">
        <f t="shared" si="0"/>
        <v>5809.86</v>
      </c>
      <c r="J21" s="39">
        <v>1</v>
      </c>
      <c r="K21" s="128">
        <f>I21*J21</f>
        <v>5809.86</v>
      </c>
      <c r="L21" s="44">
        <f>K21*C21</f>
        <v>0</v>
      </c>
      <c r="M21" s="84"/>
      <c r="N21" s="85">
        <f>K21*O21*M21/100</f>
        <v>0</v>
      </c>
      <c r="O21" s="84"/>
      <c r="P21" s="5"/>
      <c r="Q21" s="6"/>
      <c r="R21" s="5"/>
      <c r="S21" s="5"/>
      <c r="T21" s="5"/>
      <c r="U21" s="5"/>
      <c r="V21" s="5"/>
      <c r="W21" s="5"/>
      <c r="X21" s="5"/>
      <c r="Y21" s="6"/>
      <c r="Z21" s="9"/>
      <c r="AB21" s="5"/>
      <c r="AC21" s="5"/>
      <c r="AD21" s="6"/>
      <c r="AE21" s="5"/>
      <c r="AF21" s="5"/>
      <c r="AG21" s="5"/>
      <c r="AH21" s="5"/>
      <c r="AI21" s="5"/>
      <c r="AJ21" s="5"/>
      <c r="AK21" s="5"/>
      <c r="AL21" s="6"/>
      <c r="AM21" s="9"/>
    </row>
    <row r="22" spans="1:39" s="4" customFormat="1" ht="13.5" thickBot="1" x14ac:dyDescent="0.25">
      <c r="A22" s="37" t="s">
        <v>33</v>
      </c>
      <c r="B22" s="40" t="s">
        <v>208</v>
      </c>
      <c r="C22" s="37"/>
      <c r="D22" s="37">
        <v>4611</v>
      </c>
      <c r="E22" s="37"/>
      <c r="F22" s="37">
        <v>0.96</v>
      </c>
      <c r="G22" s="37">
        <v>0.3</v>
      </c>
      <c r="H22" s="36">
        <f>D22*(F22+G22)</f>
        <v>5809.86</v>
      </c>
      <c r="I22" s="121">
        <f t="shared" si="0"/>
        <v>5809.86</v>
      </c>
      <c r="J22" s="37">
        <v>1</v>
      </c>
      <c r="K22" s="126">
        <f>I22*J22</f>
        <v>5809.86</v>
      </c>
      <c r="L22" s="38">
        <f>K22*C22</f>
        <v>0</v>
      </c>
      <c r="M22" s="84"/>
      <c r="N22" s="85">
        <f>K22*O22*M22/100</f>
        <v>0</v>
      </c>
      <c r="O22" s="84"/>
      <c r="P22" s="6"/>
      <c r="Q22" s="6"/>
      <c r="R22" s="6"/>
      <c r="S22" s="6"/>
      <c r="T22" s="6"/>
      <c r="U22" s="6"/>
      <c r="V22" s="6"/>
      <c r="W22" s="6"/>
      <c r="X22" s="6"/>
      <c r="Y22" s="6"/>
      <c r="Z22" s="10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10"/>
    </row>
    <row r="23" spans="1:39" s="68" customFormat="1" ht="13.5" thickBot="1" x14ac:dyDescent="0.25">
      <c r="A23" s="148" t="s">
        <v>63</v>
      </c>
      <c r="B23" s="149"/>
      <c r="C23" s="149">
        <f>SUM(C21:C22)</f>
        <v>0</v>
      </c>
      <c r="D23" s="149"/>
      <c r="E23" s="149"/>
      <c r="F23" s="149"/>
      <c r="G23" s="149"/>
      <c r="H23" s="153"/>
      <c r="I23" s="139"/>
      <c r="J23" s="149"/>
      <c r="K23" s="153"/>
      <c r="L23" s="153">
        <f>SUM(L21:L22)</f>
        <v>0</v>
      </c>
      <c r="M23" s="156"/>
      <c r="N23" s="153">
        <f>SUM(N21:N22)</f>
        <v>0</v>
      </c>
      <c r="O23" s="157"/>
      <c r="P23" s="7"/>
      <c r="Q23" s="7"/>
      <c r="R23" s="7"/>
      <c r="S23" s="7"/>
      <c r="T23" s="7"/>
      <c r="U23" s="7"/>
      <c r="V23" s="7"/>
      <c r="W23" s="7"/>
      <c r="X23" s="7"/>
      <c r="Y23" s="7"/>
      <c r="Z23" s="65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65"/>
    </row>
    <row r="24" spans="1:39" x14ac:dyDescent="0.2">
      <c r="A24" s="40"/>
      <c r="B24" s="69" t="s">
        <v>209</v>
      </c>
      <c r="C24" s="40"/>
      <c r="D24" s="40">
        <v>4611</v>
      </c>
      <c r="E24" s="40"/>
      <c r="F24" s="40">
        <v>0.96</v>
      </c>
      <c r="G24" s="40">
        <v>0.3</v>
      </c>
      <c r="H24" s="43">
        <f>D24*(F24+G24)</f>
        <v>5809.86</v>
      </c>
      <c r="I24" s="121">
        <f t="shared" si="0"/>
        <v>5809.86</v>
      </c>
      <c r="J24" s="39">
        <v>1</v>
      </c>
      <c r="K24" s="128">
        <f>I24*J24</f>
        <v>5809.86</v>
      </c>
      <c r="L24" s="44">
        <f>K24*C24</f>
        <v>0</v>
      </c>
      <c r="M24" s="84"/>
      <c r="N24" s="85">
        <f>K24*O24*M24/100</f>
        <v>0</v>
      </c>
      <c r="O24" s="84"/>
      <c r="P24" s="5"/>
      <c r="Q24" s="6"/>
      <c r="R24" s="5"/>
      <c r="S24" s="5"/>
      <c r="T24" s="5"/>
      <c r="U24" s="5"/>
      <c r="V24" s="5"/>
      <c r="W24" s="5"/>
      <c r="X24" s="5"/>
      <c r="Y24" s="6"/>
      <c r="Z24" s="9"/>
      <c r="AB24" s="5"/>
      <c r="AC24" s="5"/>
      <c r="AD24" s="6"/>
      <c r="AE24" s="5"/>
      <c r="AF24" s="5"/>
      <c r="AG24" s="5"/>
      <c r="AH24" s="5"/>
      <c r="AI24" s="5"/>
      <c r="AJ24" s="5"/>
      <c r="AK24" s="5"/>
      <c r="AL24" s="6"/>
      <c r="AM24" s="9"/>
    </row>
    <row r="25" spans="1:39" s="4" customFormat="1" ht="13.5" thickBot="1" x14ac:dyDescent="0.25">
      <c r="A25" s="37" t="s">
        <v>33</v>
      </c>
      <c r="B25" s="69" t="s">
        <v>209</v>
      </c>
      <c r="C25" s="37"/>
      <c r="D25" s="37">
        <v>4611</v>
      </c>
      <c r="E25" s="37"/>
      <c r="F25" s="37">
        <v>0.96</v>
      </c>
      <c r="G25" s="37">
        <v>0.3</v>
      </c>
      <c r="H25" s="36">
        <f>D25*(F25+G25)</f>
        <v>5809.86</v>
      </c>
      <c r="I25" s="121">
        <f t="shared" si="0"/>
        <v>5809.86</v>
      </c>
      <c r="J25" s="37">
        <v>1</v>
      </c>
      <c r="K25" s="126">
        <f>I25*J25</f>
        <v>5809.86</v>
      </c>
      <c r="L25" s="38">
        <f>K25*C25</f>
        <v>0</v>
      </c>
      <c r="M25" s="84"/>
      <c r="N25" s="85">
        <f>K25*O25*M25/100</f>
        <v>0</v>
      </c>
      <c r="O25" s="84"/>
      <c r="P25" s="6"/>
      <c r="Q25" s="6"/>
      <c r="R25" s="6"/>
      <c r="S25" s="6"/>
      <c r="T25" s="6"/>
      <c r="U25" s="6"/>
      <c r="V25" s="6"/>
      <c r="W25" s="6"/>
      <c r="X25" s="6"/>
      <c r="Y25" s="6"/>
      <c r="Z25" s="10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10"/>
    </row>
    <row r="26" spans="1:39" s="68" customFormat="1" ht="13.5" thickBot="1" x14ac:dyDescent="0.25">
      <c r="A26" s="148" t="s">
        <v>64</v>
      </c>
      <c r="B26" s="149"/>
      <c r="C26" s="149">
        <f>SUM(C24:C25)</f>
        <v>0</v>
      </c>
      <c r="D26" s="149"/>
      <c r="E26" s="149"/>
      <c r="F26" s="149"/>
      <c r="G26" s="149"/>
      <c r="H26" s="153"/>
      <c r="I26" s="139"/>
      <c r="J26" s="149"/>
      <c r="K26" s="149"/>
      <c r="L26" s="153">
        <f>SUM(L24:L25)</f>
        <v>0</v>
      </c>
      <c r="M26" s="156"/>
      <c r="N26" s="153">
        <f>SUM(N24:N25)</f>
        <v>0</v>
      </c>
      <c r="O26" s="157"/>
      <c r="P26" s="7"/>
      <c r="Q26" s="7"/>
      <c r="R26" s="7"/>
      <c r="S26" s="7"/>
      <c r="T26" s="7"/>
      <c r="U26" s="7"/>
      <c r="V26" s="7"/>
      <c r="W26" s="7"/>
      <c r="X26" s="7"/>
      <c r="Y26" s="7"/>
      <c r="Z26" s="65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65"/>
    </row>
    <row r="27" spans="1:39" x14ac:dyDescent="0.2">
      <c r="A27" s="40"/>
      <c r="B27" s="69" t="s">
        <v>183</v>
      </c>
      <c r="C27" s="40"/>
      <c r="D27" s="40">
        <v>4611</v>
      </c>
      <c r="E27" s="40"/>
      <c r="F27" s="40">
        <v>0.96</v>
      </c>
      <c r="G27" s="40">
        <v>0.3</v>
      </c>
      <c r="H27" s="43">
        <f>D27*(F27+G27)</f>
        <v>5809.86</v>
      </c>
      <c r="I27" s="121">
        <f t="shared" si="0"/>
        <v>5809.86</v>
      </c>
      <c r="J27" s="39">
        <v>1</v>
      </c>
      <c r="K27" s="128">
        <f>I27*J27</f>
        <v>5809.86</v>
      </c>
      <c r="L27" s="44">
        <f>K27*C27</f>
        <v>0</v>
      </c>
      <c r="M27" s="84"/>
      <c r="N27" s="85">
        <f>K27*O27*M27/100</f>
        <v>0</v>
      </c>
      <c r="O27" s="84"/>
      <c r="P27" s="5"/>
      <c r="Q27" s="6"/>
      <c r="R27" s="5"/>
      <c r="S27" s="5"/>
      <c r="T27" s="5"/>
      <c r="U27" s="5"/>
      <c r="V27" s="5"/>
      <c r="W27" s="5"/>
      <c r="X27" s="5"/>
      <c r="Y27" s="6"/>
      <c r="Z27" s="9"/>
      <c r="AB27" s="5"/>
      <c r="AC27" s="5"/>
      <c r="AD27" s="6"/>
      <c r="AE27" s="5"/>
      <c r="AF27" s="5"/>
      <c r="AG27" s="5"/>
      <c r="AH27" s="5"/>
      <c r="AI27" s="5"/>
      <c r="AJ27" s="5"/>
      <c r="AK27" s="5"/>
      <c r="AL27" s="6"/>
      <c r="AM27" s="9"/>
    </row>
    <row r="28" spans="1:39" s="4" customFormat="1" ht="13.5" thickBot="1" x14ac:dyDescent="0.25">
      <c r="A28" s="37" t="s">
        <v>33</v>
      </c>
      <c r="B28" s="69" t="s">
        <v>183</v>
      </c>
      <c r="C28" s="37"/>
      <c r="D28" s="37">
        <v>4611</v>
      </c>
      <c r="E28" s="37"/>
      <c r="F28" s="37">
        <v>0.96</v>
      </c>
      <c r="G28" s="37">
        <v>0.3</v>
      </c>
      <c r="H28" s="36">
        <f>D28*(F28+G28)</f>
        <v>5809.86</v>
      </c>
      <c r="I28" s="121">
        <f t="shared" si="0"/>
        <v>5809.86</v>
      </c>
      <c r="J28" s="37">
        <v>1</v>
      </c>
      <c r="K28" s="126">
        <f>I28*J28</f>
        <v>5809.86</v>
      </c>
      <c r="L28" s="38">
        <f>K28*C28</f>
        <v>0</v>
      </c>
      <c r="M28" s="84"/>
      <c r="N28" s="85">
        <f>K28*O28*M28/100</f>
        <v>0</v>
      </c>
      <c r="O28" s="84"/>
      <c r="P28" s="6"/>
      <c r="Q28" s="6"/>
      <c r="R28" s="6"/>
      <c r="S28" s="6"/>
      <c r="T28" s="6"/>
      <c r="U28" s="6"/>
      <c r="V28" s="6"/>
      <c r="W28" s="6"/>
      <c r="X28" s="6"/>
      <c r="Y28" s="6"/>
      <c r="Z28" s="10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10"/>
    </row>
    <row r="29" spans="1:39" s="68" customFormat="1" ht="13.5" thickBot="1" x14ac:dyDescent="0.25">
      <c r="A29" s="148" t="s">
        <v>184</v>
      </c>
      <c r="B29" s="149"/>
      <c r="C29" s="149">
        <f>SUM(C27:C28)</f>
        <v>0</v>
      </c>
      <c r="D29" s="149"/>
      <c r="E29" s="149"/>
      <c r="F29" s="149"/>
      <c r="G29" s="149"/>
      <c r="H29" s="153"/>
      <c r="I29" s="139"/>
      <c r="J29" s="149"/>
      <c r="K29" s="149"/>
      <c r="L29" s="153">
        <f>SUM(L27:L28)</f>
        <v>0</v>
      </c>
      <c r="M29" s="156"/>
      <c r="N29" s="153">
        <f>SUM(N27:N28)</f>
        <v>0</v>
      </c>
      <c r="O29" s="157"/>
      <c r="P29" s="7"/>
      <c r="Q29" s="7"/>
      <c r="R29" s="7"/>
      <c r="S29" s="7"/>
      <c r="T29" s="7"/>
      <c r="U29" s="7"/>
      <c r="V29" s="7"/>
      <c r="W29" s="7"/>
      <c r="X29" s="7"/>
      <c r="Y29" s="7"/>
      <c r="Z29" s="65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65"/>
    </row>
    <row r="30" spans="1:39" x14ac:dyDescent="0.2">
      <c r="A30" s="40"/>
      <c r="B30" s="69" t="s">
        <v>185</v>
      </c>
      <c r="C30" s="40"/>
      <c r="D30" s="40">
        <v>4611</v>
      </c>
      <c r="E30" s="40"/>
      <c r="F30" s="40">
        <v>0.96</v>
      </c>
      <c r="G30" s="40">
        <v>0.47</v>
      </c>
      <c r="H30" s="43">
        <f>D30*(F30+G30)</f>
        <v>6593.73</v>
      </c>
      <c r="I30" s="121">
        <f t="shared" si="0"/>
        <v>6593.73</v>
      </c>
      <c r="J30" s="39">
        <v>1</v>
      </c>
      <c r="K30" s="128">
        <f>I30*J30</f>
        <v>6593.73</v>
      </c>
      <c r="L30" s="44">
        <f>K30*C30</f>
        <v>0</v>
      </c>
      <c r="M30" s="84"/>
      <c r="N30" s="85">
        <f>K30*O30*M30/100</f>
        <v>0</v>
      </c>
      <c r="O30" s="84"/>
      <c r="P30" s="5"/>
      <c r="Q30" s="6"/>
      <c r="R30" s="5"/>
      <c r="S30" s="5"/>
      <c r="T30" s="5"/>
      <c r="U30" s="5"/>
      <c r="V30" s="5"/>
      <c r="W30" s="5"/>
      <c r="X30" s="5"/>
      <c r="Y30" s="6"/>
      <c r="Z30" s="9"/>
      <c r="AB30" s="5"/>
      <c r="AC30" s="5"/>
      <c r="AD30" s="6"/>
      <c r="AE30" s="5"/>
      <c r="AF30" s="5"/>
      <c r="AG30" s="5"/>
      <c r="AH30" s="5"/>
      <c r="AI30" s="5"/>
      <c r="AJ30" s="5"/>
      <c r="AK30" s="5"/>
      <c r="AL30" s="6"/>
      <c r="AM30" s="9"/>
    </row>
    <row r="31" spans="1:39" s="4" customFormat="1" ht="13.5" thickBot="1" x14ac:dyDescent="0.25">
      <c r="A31" s="37" t="s">
        <v>33</v>
      </c>
      <c r="B31" s="69" t="s">
        <v>185</v>
      </c>
      <c r="C31" s="37"/>
      <c r="D31" s="37">
        <v>4611</v>
      </c>
      <c r="E31" s="37"/>
      <c r="F31" s="37">
        <v>0.96</v>
      </c>
      <c r="G31" s="37">
        <v>0.47</v>
      </c>
      <c r="H31" s="36">
        <f>D31*(F31+G31)</f>
        <v>6593.73</v>
      </c>
      <c r="I31" s="121">
        <f t="shared" si="0"/>
        <v>6593.73</v>
      </c>
      <c r="J31" s="37">
        <v>1</v>
      </c>
      <c r="K31" s="126">
        <f>I31*J31</f>
        <v>6593.73</v>
      </c>
      <c r="L31" s="38">
        <f>K31*C31</f>
        <v>0</v>
      </c>
      <c r="M31" s="84"/>
      <c r="N31" s="85">
        <f>K31*O31*M31/100</f>
        <v>0</v>
      </c>
      <c r="O31" s="84"/>
      <c r="P31" s="6"/>
      <c r="Q31" s="6"/>
      <c r="R31" s="6"/>
      <c r="S31" s="6"/>
      <c r="T31" s="6"/>
      <c r="U31" s="6"/>
      <c r="V31" s="6"/>
      <c r="W31" s="6"/>
      <c r="X31" s="6"/>
      <c r="Y31" s="6"/>
      <c r="Z31" s="10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10"/>
    </row>
    <row r="32" spans="1:39" s="68" customFormat="1" ht="13.5" thickBot="1" x14ac:dyDescent="0.25">
      <c r="A32" s="148" t="s">
        <v>186</v>
      </c>
      <c r="B32" s="149"/>
      <c r="C32" s="149">
        <f>SUM(C30:C31)</f>
        <v>0</v>
      </c>
      <c r="D32" s="149"/>
      <c r="E32" s="149"/>
      <c r="F32" s="149"/>
      <c r="G32" s="149"/>
      <c r="H32" s="153"/>
      <c r="I32" s="139"/>
      <c r="J32" s="149"/>
      <c r="K32" s="149"/>
      <c r="L32" s="153">
        <f>SUM(L30:L31)</f>
        <v>0</v>
      </c>
      <c r="M32" s="156"/>
      <c r="N32" s="153">
        <f>SUM(N30:N31)</f>
        <v>0</v>
      </c>
      <c r="O32" s="157"/>
      <c r="P32" s="7"/>
      <c r="Q32" s="7"/>
      <c r="R32" s="7"/>
      <c r="S32" s="7"/>
      <c r="T32" s="7"/>
      <c r="U32" s="7"/>
      <c r="V32" s="7"/>
      <c r="W32" s="7"/>
      <c r="X32" s="7"/>
      <c r="Y32" s="7"/>
      <c r="Z32" s="65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65"/>
    </row>
    <row r="33" spans="1:39" x14ac:dyDescent="0.2">
      <c r="A33" s="21"/>
      <c r="B33" s="21" t="s">
        <v>210</v>
      </c>
      <c r="C33" s="21"/>
      <c r="D33" s="21">
        <v>4611</v>
      </c>
      <c r="E33" s="21"/>
      <c r="F33" s="21">
        <v>0.96</v>
      </c>
      <c r="G33" s="21">
        <v>0.23</v>
      </c>
      <c r="H33" s="23">
        <f>D33*(F33+G33)</f>
        <v>5487.09</v>
      </c>
      <c r="I33" s="121">
        <f t="shared" si="0"/>
        <v>5487.09</v>
      </c>
      <c r="J33" s="20">
        <v>1</v>
      </c>
      <c r="K33" s="125">
        <f>I33*J33</f>
        <v>5487.09</v>
      </c>
      <c r="L33" s="24">
        <f>K33*C33</f>
        <v>0</v>
      </c>
      <c r="M33" s="84"/>
      <c r="N33" s="85">
        <f>K33*O33*M33/100</f>
        <v>0</v>
      </c>
      <c r="O33" s="84"/>
      <c r="P33" s="5"/>
      <c r="Q33" s="6"/>
      <c r="R33" s="5"/>
      <c r="S33" s="5"/>
      <c r="T33" s="5"/>
      <c r="U33" s="5"/>
      <c r="V33" s="5"/>
      <c r="W33" s="5"/>
      <c r="X33" s="5"/>
      <c r="Y33" s="6"/>
      <c r="Z33" s="9"/>
      <c r="AB33" s="5"/>
      <c r="AC33" s="5"/>
      <c r="AD33" s="6"/>
      <c r="AE33" s="5"/>
      <c r="AF33" s="5"/>
      <c r="AG33" s="5"/>
      <c r="AH33" s="5"/>
      <c r="AI33" s="5"/>
      <c r="AJ33" s="5"/>
      <c r="AK33" s="5"/>
      <c r="AL33" s="6"/>
      <c r="AM33" s="9"/>
    </row>
    <row r="34" spans="1:39" x14ac:dyDescent="0.2">
      <c r="A34" s="21"/>
      <c r="B34" s="21" t="s">
        <v>210</v>
      </c>
      <c r="C34" s="21"/>
      <c r="D34" s="21">
        <v>4611</v>
      </c>
      <c r="E34" s="21"/>
      <c r="F34" s="21">
        <v>0.96</v>
      </c>
      <c r="G34" s="21">
        <v>0.23</v>
      </c>
      <c r="H34" s="23">
        <f>D34*(F34+G34)</f>
        <v>5487.09</v>
      </c>
      <c r="I34" s="121">
        <f t="shared" si="0"/>
        <v>5487.09</v>
      </c>
      <c r="J34" s="20">
        <v>1</v>
      </c>
      <c r="K34" s="125">
        <f>I34*J34</f>
        <v>5487.09</v>
      </c>
      <c r="L34" s="24">
        <f>K34*C34</f>
        <v>0</v>
      </c>
      <c r="M34" s="84"/>
      <c r="N34" s="85">
        <f>K34*O34*M34/100</f>
        <v>0</v>
      </c>
      <c r="O34" s="84"/>
      <c r="P34" s="5"/>
      <c r="Q34" s="6"/>
      <c r="R34" s="5"/>
      <c r="S34" s="5"/>
      <c r="T34" s="5"/>
      <c r="U34" s="5"/>
      <c r="V34" s="5"/>
      <c r="W34" s="5"/>
      <c r="X34" s="5"/>
      <c r="Y34" s="6"/>
      <c r="Z34" s="9"/>
      <c r="AB34" s="5"/>
      <c r="AC34" s="5"/>
      <c r="AD34" s="6"/>
      <c r="AE34" s="5"/>
      <c r="AF34" s="5"/>
      <c r="AG34" s="5"/>
      <c r="AH34" s="5"/>
      <c r="AI34" s="5"/>
      <c r="AJ34" s="5"/>
      <c r="AK34" s="5"/>
      <c r="AL34" s="6"/>
      <c r="AM34" s="9"/>
    </row>
    <row r="35" spans="1:39" x14ac:dyDescent="0.2">
      <c r="A35" s="21"/>
      <c r="B35" s="21" t="s">
        <v>210</v>
      </c>
      <c r="C35" s="21"/>
      <c r="D35" s="21">
        <v>4611</v>
      </c>
      <c r="E35" s="21"/>
      <c r="F35" s="21">
        <v>0.96</v>
      </c>
      <c r="G35" s="21">
        <v>0.23</v>
      </c>
      <c r="H35" s="23">
        <f>D35*(F35+G35)</f>
        <v>5487.09</v>
      </c>
      <c r="I35" s="121">
        <f t="shared" si="0"/>
        <v>5487.09</v>
      </c>
      <c r="J35" s="20">
        <v>1</v>
      </c>
      <c r="K35" s="125">
        <f>I35*J35</f>
        <v>5487.09</v>
      </c>
      <c r="L35" s="24">
        <f>K35*C35</f>
        <v>0</v>
      </c>
      <c r="M35" s="84"/>
      <c r="N35" s="85">
        <f>K35*O35*M35/100</f>
        <v>0</v>
      </c>
      <c r="O35" s="84"/>
      <c r="P35" s="5"/>
      <c r="Q35" s="6"/>
      <c r="R35" s="5"/>
      <c r="S35" s="5"/>
      <c r="T35" s="5"/>
      <c r="U35" s="5"/>
      <c r="V35" s="5"/>
      <c r="W35" s="5"/>
      <c r="X35" s="5"/>
      <c r="Y35" s="6"/>
      <c r="Z35" s="9"/>
      <c r="AB35" s="5"/>
      <c r="AC35" s="5"/>
      <c r="AD35" s="6"/>
      <c r="AE35" s="5"/>
      <c r="AF35" s="5"/>
      <c r="AG35" s="5"/>
      <c r="AH35" s="5"/>
      <c r="AI35" s="5"/>
      <c r="AJ35" s="5"/>
      <c r="AK35" s="5"/>
      <c r="AL35" s="6"/>
      <c r="AM35" s="9"/>
    </row>
    <row r="36" spans="1:39" x14ac:dyDescent="0.2">
      <c r="A36" s="21"/>
      <c r="B36" s="21" t="s">
        <v>210</v>
      </c>
      <c r="C36" s="21"/>
      <c r="D36" s="21">
        <v>4611</v>
      </c>
      <c r="E36" s="21"/>
      <c r="F36" s="21">
        <v>0.96</v>
      </c>
      <c r="G36" s="21">
        <v>0.23</v>
      </c>
      <c r="H36" s="23">
        <f>D36*(F36+G36)</f>
        <v>5487.09</v>
      </c>
      <c r="I36" s="121">
        <f t="shared" si="0"/>
        <v>5487.09</v>
      </c>
      <c r="J36" s="20">
        <v>1</v>
      </c>
      <c r="K36" s="125">
        <f>I36*J36</f>
        <v>5487.09</v>
      </c>
      <c r="L36" s="24">
        <f>K36*C36</f>
        <v>0</v>
      </c>
      <c r="M36" s="84"/>
      <c r="N36" s="85">
        <f>K36*O36*M36/100</f>
        <v>0</v>
      </c>
      <c r="O36" s="84"/>
      <c r="P36" s="5"/>
      <c r="Q36" s="6"/>
      <c r="R36" s="5"/>
      <c r="S36" s="5"/>
      <c r="T36" s="5"/>
      <c r="U36" s="5"/>
      <c r="V36" s="5"/>
      <c r="W36" s="5"/>
      <c r="X36" s="5"/>
      <c r="Y36" s="6"/>
      <c r="Z36" s="9"/>
      <c r="AB36" s="5"/>
      <c r="AC36" s="5"/>
      <c r="AD36" s="6"/>
      <c r="AE36" s="5"/>
      <c r="AF36" s="5"/>
      <c r="AG36" s="5"/>
      <c r="AH36" s="5"/>
      <c r="AI36" s="5"/>
      <c r="AJ36" s="5"/>
      <c r="AK36" s="5"/>
      <c r="AL36" s="6"/>
      <c r="AM36" s="9"/>
    </row>
    <row r="37" spans="1:39" ht="13.5" thickBot="1" x14ac:dyDescent="0.25">
      <c r="A37" s="37" t="s">
        <v>33</v>
      </c>
      <c r="B37" s="21" t="s">
        <v>210</v>
      </c>
      <c r="C37" s="32"/>
      <c r="D37" s="32">
        <v>4611</v>
      </c>
      <c r="E37" s="32"/>
      <c r="F37" s="32">
        <v>0.96</v>
      </c>
      <c r="G37" s="32">
        <v>0.23</v>
      </c>
      <c r="H37" s="36">
        <f>D37*(F37+G37)</f>
        <v>5487.09</v>
      </c>
      <c r="I37" s="121">
        <f t="shared" si="0"/>
        <v>5487.09</v>
      </c>
      <c r="J37" s="37">
        <v>1</v>
      </c>
      <c r="K37" s="126">
        <f>I37*J37</f>
        <v>5487.09</v>
      </c>
      <c r="L37" s="38">
        <f>K37*C37</f>
        <v>0</v>
      </c>
      <c r="M37" s="84"/>
      <c r="N37" s="85">
        <f>K37*O37*M37/100</f>
        <v>0</v>
      </c>
      <c r="O37" s="84"/>
      <c r="P37" s="5"/>
      <c r="Q37" s="6"/>
      <c r="R37" s="5"/>
      <c r="S37" s="5"/>
      <c r="T37" s="5"/>
      <c r="U37" s="5"/>
      <c r="V37" s="5"/>
      <c r="W37" s="5"/>
      <c r="X37" s="5"/>
      <c r="Y37" s="6"/>
      <c r="Z37" s="9"/>
      <c r="AB37" s="5"/>
      <c r="AC37" s="5"/>
      <c r="AD37" s="6"/>
      <c r="AE37" s="5"/>
      <c r="AF37" s="5"/>
      <c r="AG37" s="5"/>
      <c r="AH37" s="5"/>
      <c r="AI37" s="5"/>
      <c r="AJ37" s="5"/>
      <c r="AK37" s="5"/>
      <c r="AL37" s="6"/>
      <c r="AM37" s="9"/>
    </row>
    <row r="38" spans="1:39" s="68" customFormat="1" ht="13.5" thickBot="1" x14ac:dyDescent="0.25">
      <c r="A38" s="148" t="s">
        <v>65</v>
      </c>
      <c r="B38" s="149"/>
      <c r="C38" s="149">
        <f>SUM(C33:C37)</f>
        <v>0</v>
      </c>
      <c r="D38" s="149"/>
      <c r="E38" s="149"/>
      <c r="F38" s="149"/>
      <c r="G38" s="149"/>
      <c r="H38" s="153"/>
      <c r="I38" s="139"/>
      <c r="J38" s="149"/>
      <c r="K38" s="153"/>
      <c r="L38" s="153">
        <f>SUM(L33:L37)</f>
        <v>0</v>
      </c>
      <c r="M38" s="153"/>
      <c r="N38" s="153">
        <f>SUM(N33:N37)</f>
        <v>0</v>
      </c>
      <c r="O38" s="153"/>
      <c r="P38" s="7"/>
      <c r="Q38" s="7"/>
      <c r="R38" s="7"/>
      <c r="S38" s="7"/>
      <c r="T38" s="7"/>
      <c r="U38" s="7"/>
      <c r="V38" s="7"/>
      <c r="W38" s="7"/>
      <c r="X38" s="7"/>
      <c r="Y38" s="7"/>
      <c r="Z38" s="65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65"/>
    </row>
    <row r="39" spans="1:39" x14ac:dyDescent="0.2">
      <c r="A39" s="40"/>
      <c r="B39" s="40" t="s">
        <v>211</v>
      </c>
      <c r="C39" s="40"/>
      <c r="D39" s="40">
        <v>4611</v>
      </c>
      <c r="E39" s="40"/>
      <c r="F39" s="40">
        <v>0.96</v>
      </c>
      <c r="G39" s="40">
        <v>0.23</v>
      </c>
      <c r="H39" s="43">
        <f t="shared" ref="H39:H47" si="1">D39*(F39+G39)</f>
        <v>5487.09</v>
      </c>
      <c r="I39" s="121">
        <f t="shared" si="0"/>
        <v>5487.09</v>
      </c>
      <c r="J39" s="39">
        <v>1</v>
      </c>
      <c r="K39" s="128">
        <f t="shared" ref="K39:K47" si="2">I39*J39</f>
        <v>5487.09</v>
      </c>
      <c r="L39" s="44">
        <f t="shared" ref="L39:L47" si="3">K39*C39</f>
        <v>0</v>
      </c>
      <c r="M39" s="84"/>
      <c r="N39" s="85">
        <f t="shared" ref="N39:N47" si="4">K39*O39*M39/100</f>
        <v>0</v>
      </c>
      <c r="O39" s="84"/>
      <c r="P39" s="5"/>
      <c r="Q39" s="6"/>
      <c r="R39" s="5"/>
      <c r="S39" s="5"/>
      <c r="T39" s="5"/>
      <c r="U39" s="5"/>
      <c r="V39" s="5"/>
      <c r="W39" s="5"/>
      <c r="X39" s="5"/>
      <c r="Y39" s="6"/>
      <c r="Z39" s="9"/>
      <c r="AB39" s="5"/>
      <c r="AC39" s="5"/>
      <c r="AD39" s="6"/>
      <c r="AE39" s="5"/>
      <c r="AF39" s="5"/>
      <c r="AG39" s="5"/>
      <c r="AH39" s="5"/>
      <c r="AI39" s="5"/>
      <c r="AJ39" s="5"/>
      <c r="AK39" s="5"/>
      <c r="AL39" s="6"/>
      <c r="AM39" s="9"/>
    </row>
    <row r="40" spans="1:39" x14ac:dyDescent="0.2">
      <c r="A40" s="21"/>
      <c r="B40" s="40" t="s">
        <v>211</v>
      </c>
      <c r="C40" s="21"/>
      <c r="D40" s="21">
        <v>4611</v>
      </c>
      <c r="E40" s="21"/>
      <c r="F40" s="21">
        <v>0.96</v>
      </c>
      <c r="G40" s="21">
        <v>0.23</v>
      </c>
      <c r="H40" s="23">
        <f t="shared" si="1"/>
        <v>5487.09</v>
      </c>
      <c r="I40" s="121">
        <f t="shared" si="0"/>
        <v>5487.09</v>
      </c>
      <c r="J40" s="20">
        <v>1</v>
      </c>
      <c r="K40" s="125">
        <f t="shared" si="2"/>
        <v>5487.09</v>
      </c>
      <c r="L40" s="24">
        <f t="shared" si="3"/>
        <v>0</v>
      </c>
      <c r="M40" s="84"/>
      <c r="N40" s="85">
        <f t="shared" si="4"/>
        <v>0</v>
      </c>
      <c r="O40" s="84"/>
      <c r="P40" s="5"/>
      <c r="Q40" s="6"/>
      <c r="R40" s="5"/>
      <c r="S40" s="5"/>
      <c r="T40" s="5"/>
      <c r="U40" s="5"/>
      <c r="V40" s="5"/>
      <c r="W40" s="5"/>
      <c r="X40" s="5"/>
      <c r="Y40" s="6"/>
      <c r="Z40" s="9"/>
      <c r="AB40" s="5"/>
      <c r="AC40" s="5"/>
      <c r="AD40" s="6"/>
      <c r="AE40" s="5"/>
      <c r="AF40" s="5"/>
      <c r="AG40" s="5"/>
      <c r="AH40" s="5"/>
      <c r="AI40" s="5"/>
      <c r="AJ40" s="5"/>
      <c r="AK40" s="5"/>
      <c r="AL40" s="6"/>
      <c r="AM40" s="9"/>
    </row>
    <row r="41" spans="1:39" x14ac:dyDescent="0.2">
      <c r="A41" s="21"/>
      <c r="B41" s="40" t="s">
        <v>211</v>
      </c>
      <c r="C41" s="21"/>
      <c r="D41" s="21">
        <v>4611</v>
      </c>
      <c r="E41" s="21"/>
      <c r="F41" s="21">
        <v>0.96</v>
      </c>
      <c r="G41" s="21">
        <v>0.23</v>
      </c>
      <c r="H41" s="23">
        <f t="shared" si="1"/>
        <v>5487.09</v>
      </c>
      <c r="I41" s="121">
        <f t="shared" si="0"/>
        <v>5487.09</v>
      </c>
      <c r="J41" s="20">
        <v>1</v>
      </c>
      <c r="K41" s="125">
        <f t="shared" si="2"/>
        <v>5487.09</v>
      </c>
      <c r="L41" s="24">
        <f t="shared" si="3"/>
        <v>0</v>
      </c>
      <c r="M41" s="84"/>
      <c r="N41" s="85">
        <f t="shared" si="4"/>
        <v>0</v>
      </c>
      <c r="O41" s="84"/>
      <c r="P41" s="5"/>
      <c r="Q41" s="6"/>
      <c r="R41" s="5"/>
      <c r="S41" s="5"/>
      <c r="T41" s="5"/>
      <c r="U41" s="5"/>
      <c r="V41" s="5"/>
      <c r="W41" s="5"/>
      <c r="X41" s="5"/>
      <c r="Y41" s="6"/>
      <c r="Z41" s="9"/>
      <c r="AB41" s="5"/>
      <c r="AC41" s="5"/>
      <c r="AD41" s="6"/>
      <c r="AE41" s="5"/>
      <c r="AF41" s="5"/>
      <c r="AG41" s="5"/>
      <c r="AH41" s="5"/>
      <c r="AI41" s="5"/>
      <c r="AJ41" s="5"/>
      <c r="AK41" s="5"/>
      <c r="AL41" s="6"/>
      <c r="AM41" s="9"/>
    </row>
    <row r="42" spans="1:39" x14ac:dyDescent="0.2">
      <c r="A42" s="21"/>
      <c r="B42" s="40" t="s">
        <v>211</v>
      </c>
      <c r="C42" s="21"/>
      <c r="D42" s="21">
        <v>4611</v>
      </c>
      <c r="E42" s="21"/>
      <c r="F42" s="21">
        <v>0.96</v>
      </c>
      <c r="G42" s="21">
        <v>0.23</v>
      </c>
      <c r="H42" s="23">
        <f t="shared" si="1"/>
        <v>5487.09</v>
      </c>
      <c r="I42" s="121">
        <f t="shared" si="0"/>
        <v>5487.09</v>
      </c>
      <c r="J42" s="20">
        <v>1</v>
      </c>
      <c r="K42" s="125">
        <f t="shared" si="2"/>
        <v>5487.09</v>
      </c>
      <c r="L42" s="24">
        <f t="shared" si="3"/>
        <v>0</v>
      </c>
      <c r="M42" s="84"/>
      <c r="N42" s="85">
        <f t="shared" si="4"/>
        <v>0</v>
      </c>
      <c r="O42" s="84"/>
      <c r="P42" s="5"/>
      <c r="Q42" s="6"/>
      <c r="R42" s="5"/>
      <c r="S42" s="5"/>
      <c r="T42" s="5"/>
      <c r="U42" s="5"/>
      <c r="V42" s="5"/>
      <c r="W42" s="5"/>
      <c r="X42" s="5"/>
      <c r="Y42" s="6"/>
      <c r="Z42" s="9"/>
      <c r="AB42" s="5"/>
      <c r="AC42" s="5"/>
      <c r="AD42" s="6"/>
      <c r="AE42" s="5"/>
      <c r="AF42" s="5"/>
      <c r="AG42" s="5"/>
      <c r="AH42" s="5"/>
      <c r="AI42" s="5"/>
      <c r="AJ42" s="5"/>
      <c r="AK42" s="5"/>
      <c r="AL42" s="6"/>
      <c r="AM42" s="9"/>
    </row>
    <row r="43" spans="1:39" x14ac:dyDescent="0.2">
      <c r="A43" s="21"/>
      <c r="B43" s="40" t="s">
        <v>211</v>
      </c>
      <c r="C43" s="21"/>
      <c r="D43" s="21">
        <v>4611</v>
      </c>
      <c r="E43" s="21"/>
      <c r="F43" s="21">
        <v>0.96</v>
      </c>
      <c r="G43" s="21">
        <v>0.23</v>
      </c>
      <c r="H43" s="23">
        <f t="shared" si="1"/>
        <v>5487.09</v>
      </c>
      <c r="I43" s="121">
        <f t="shared" si="0"/>
        <v>5487.09</v>
      </c>
      <c r="J43" s="20">
        <v>1</v>
      </c>
      <c r="K43" s="125">
        <f t="shared" si="2"/>
        <v>5487.09</v>
      </c>
      <c r="L43" s="24">
        <f t="shared" si="3"/>
        <v>0</v>
      </c>
      <c r="M43" s="84"/>
      <c r="N43" s="85">
        <f t="shared" si="4"/>
        <v>0</v>
      </c>
      <c r="O43" s="84"/>
      <c r="P43" s="5"/>
      <c r="Q43" s="6"/>
      <c r="R43" s="5"/>
      <c r="S43" s="5"/>
      <c r="T43" s="5"/>
      <c r="U43" s="5"/>
      <c r="V43" s="5"/>
      <c r="W43" s="5"/>
      <c r="X43" s="5"/>
      <c r="Y43" s="6"/>
      <c r="Z43" s="9"/>
      <c r="AB43" s="5"/>
      <c r="AC43" s="5"/>
      <c r="AD43" s="6"/>
      <c r="AE43" s="5"/>
      <c r="AF43" s="5"/>
      <c r="AG43" s="5"/>
      <c r="AH43" s="5"/>
      <c r="AI43" s="5"/>
      <c r="AJ43" s="5"/>
      <c r="AK43" s="5"/>
      <c r="AL43" s="6"/>
      <c r="AM43" s="9"/>
    </row>
    <row r="44" spans="1:39" x14ac:dyDescent="0.2">
      <c r="A44" s="21"/>
      <c r="B44" s="40" t="s">
        <v>211</v>
      </c>
      <c r="C44" s="21"/>
      <c r="D44" s="21">
        <v>4611</v>
      </c>
      <c r="E44" s="21"/>
      <c r="F44" s="21">
        <v>0.96</v>
      </c>
      <c r="G44" s="21">
        <v>0.23</v>
      </c>
      <c r="H44" s="23">
        <f t="shared" si="1"/>
        <v>5487.09</v>
      </c>
      <c r="I44" s="121">
        <f t="shared" si="0"/>
        <v>5487.09</v>
      </c>
      <c r="J44" s="20">
        <v>1</v>
      </c>
      <c r="K44" s="125">
        <f t="shared" si="2"/>
        <v>5487.09</v>
      </c>
      <c r="L44" s="24">
        <f t="shared" si="3"/>
        <v>0</v>
      </c>
      <c r="M44" s="84"/>
      <c r="N44" s="85">
        <f t="shared" si="4"/>
        <v>0</v>
      </c>
      <c r="O44" s="84"/>
      <c r="P44" s="5"/>
      <c r="Q44" s="6"/>
      <c r="R44" s="5"/>
      <c r="S44" s="5"/>
      <c r="T44" s="5"/>
      <c r="U44" s="5"/>
      <c r="V44" s="5"/>
      <c r="W44" s="5"/>
      <c r="X44" s="5"/>
      <c r="Y44" s="6"/>
      <c r="Z44" s="9"/>
      <c r="AB44" s="5"/>
      <c r="AC44" s="5"/>
      <c r="AD44" s="6"/>
      <c r="AE44" s="5"/>
      <c r="AF44" s="5"/>
      <c r="AG44" s="5"/>
      <c r="AH44" s="5"/>
      <c r="AI44" s="5"/>
      <c r="AJ44" s="5"/>
      <c r="AK44" s="5"/>
      <c r="AL44" s="6"/>
      <c r="AM44" s="9"/>
    </row>
    <row r="45" spans="1:39" x14ac:dyDescent="0.2">
      <c r="A45" s="21"/>
      <c r="B45" s="40" t="s">
        <v>211</v>
      </c>
      <c r="C45" s="21"/>
      <c r="D45" s="21">
        <v>4611</v>
      </c>
      <c r="E45" s="21"/>
      <c r="F45" s="21">
        <v>0.96</v>
      </c>
      <c r="G45" s="21">
        <v>0.23</v>
      </c>
      <c r="H45" s="23">
        <f t="shared" si="1"/>
        <v>5487.09</v>
      </c>
      <c r="I45" s="121">
        <f t="shared" si="0"/>
        <v>5487.09</v>
      </c>
      <c r="J45" s="20">
        <v>1</v>
      </c>
      <c r="K45" s="125">
        <f t="shared" si="2"/>
        <v>5487.09</v>
      </c>
      <c r="L45" s="24">
        <f t="shared" si="3"/>
        <v>0</v>
      </c>
      <c r="M45" s="84"/>
      <c r="N45" s="85">
        <f t="shared" si="4"/>
        <v>0</v>
      </c>
      <c r="O45" s="84"/>
      <c r="P45" s="5"/>
      <c r="Q45" s="6"/>
      <c r="R45" s="5"/>
      <c r="S45" s="5"/>
      <c r="T45" s="5"/>
      <c r="U45" s="5"/>
      <c r="V45" s="5"/>
      <c r="W45" s="5"/>
      <c r="X45" s="5"/>
      <c r="Y45" s="6"/>
      <c r="Z45" s="9"/>
      <c r="AB45" s="5"/>
      <c r="AC45" s="5"/>
      <c r="AD45" s="6"/>
      <c r="AE45" s="5"/>
      <c r="AF45" s="5"/>
      <c r="AG45" s="5"/>
      <c r="AH45" s="5"/>
      <c r="AI45" s="5"/>
      <c r="AJ45" s="5"/>
      <c r="AK45" s="5"/>
      <c r="AL45" s="6"/>
      <c r="AM45" s="9"/>
    </row>
    <row r="46" spans="1:39" x14ac:dyDescent="0.2">
      <c r="A46" s="21"/>
      <c r="B46" s="40" t="s">
        <v>211</v>
      </c>
      <c r="C46" s="21"/>
      <c r="D46" s="21">
        <v>4611</v>
      </c>
      <c r="E46" s="21"/>
      <c r="F46" s="21">
        <v>0.96</v>
      </c>
      <c r="G46" s="21">
        <v>0.23</v>
      </c>
      <c r="H46" s="23">
        <f t="shared" si="1"/>
        <v>5487.09</v>
      </c>
      <c r="I46" s="121">
        <f t="shared" si="0"/>
        <v>5487.09</v>
      </c>
      <c r="J46" s="20">
        <v>1</v>
      </c>
      <c r="K46" s="125">
        <f t="shared" si="2"/>
        <v>5487.09</v>
      </c>
      <c r="L46" s="24">
        <f t="shared" si="3"/>
        <v>0</v>
      </c>
      <c r="M46" s="84"/>
      <c r="N46" s="85">
        <f t="shared" si="4"/>
        <v>0</v>
      </c>
      <c r="O46" s="84"/>
      <c r="P46" s="5"/>
      <c r="Q46" s="6"/>
      <c r="R46" s="5"/>
      <c r="S46" s="5"/>
      <c r="T46" s="5"/>
      <c r="U46" s="5"/>
      <c r="V46" s="5"/>
      <c r="W46" s="5"/>
      <c r="X46" s="5"/>
      <c r="Y46" s="6"/>
      <c r="Z46" s="9"/>
      <c r="AB46" s="5"/>
      <c r="AC46" s="5"/>
      <c r="AD46" s="6"/>
      <c r="AE46" s="5"/>
      <c r="AF46" s="5"/>
      <c r="AG46" s="5"/>
      <c r="AH46" s="5"/>
      <c r="AI46" s="5"/>
      <c r="AJ46" s="5"/>
      <c r="AK46" s="5"/>
      <c r="AL46" s="6"/>
      <c r="AM46" s="9"/>
    </row>
    <row r="47" spans="1:39" ht="13.5" thickBot="1" x14ac:dyDescent="0.25">
      <c r="A47" s="37" t="s">
        <v>33</v>
      </c>
      <c r="B47" s="40" t="s">
        <v>211</v>
      </c>
      <c r="C47" s="32"/>
      <c r="D47" s="32">
        <v>4611</v>
      </c>
      <c r="E47" s="32"/>
      <c r="F47" s="32">
        <v>0.96</v>
      </c>
      <c r="G47" s="32">
        <v>0.23</v>
      </c>
      <c r="H47" s="36">
        <f t="shared" si="1"/>
        <v>5487.09</v>
      </c>
      <c r="I47" s="121">
        <f t="shared" si="0"/>
        <v>5487.09</v>
      </c>
      <c r="J47" s="37">
        <v>1</v>
      </c>
      <c r="K47" s="126">
        <f t="shared" si="2"/>
        <v>5487.09</v>
      </c>
      <c r="L47" s="38">
        <f t="shared" si="3"/>
        <v>0</v>
      </c>
      <c r="M47" s="84"/>
      <c r="N47" s="85">
        <f t="shared" si="4"/>
        <v>0</v>
      </c>
      <c r="O47" s="84"/>
      <c r="P47" s="5"/>
      <c r="Q47" s="6"/>
      <c r="R47" s="5"/>
      <c r="S47" s="5"/>
      <c r="T47" s="5"/>
      <c r="U47" s="5"/>
      <c r="V47" s="5"/>
      <c r="W47" s="5"/>
      <c r="X47" s="5"/>
      <c r="Y47" s="6"/>
      <c r="Z47" s="9"/>
      <c r="AB47" s="5"/>
      <c r="AC47" s="5"/>
      <c r="AD47" s="6"/>
      <c r="AE47" s="5"/>
      <c r="AF47" s="5"/>
      <c r="AG47" s="5"/>
      <c r="AH47" s="5"/>
      <c r="AI47" s="5"/>
      <c r="AJ47" s="5"/>
      <c r="AK47" s="5"/>
      <c r="AL47" s="6"/>
      <c r="AM47" s="9"/>
    </row>
    <row r="48" spans="1:39" s="59" customFormat="1" ht="13.5" thickBot="1" x14ac:dyDescent="0.25">
      <c r="A48" s="148" t="s">
        <v>66</v>
      </c>
      <c r="B48" s="149"/>
      <c r="C48" s="149">
        <f>SUM(C39:C47)</f>
        <v>0</v>
      </c>
      <c r="D48" s="149"/>
      <c r="E48" s="149"/>
      <c r="F48" s="149"/>
      <c r="G48" s="149"/>
      <c r="H48" s="153"/>
      <c r="I48" s="139"/>
      <c r="J48" s="149"/>
      <c r="K48" s="153"/>
      <c r="L48" s="153">
        <f>SUM(L39:L47)</f>
        <v>0</v>
      </c>
      <c r="M48" s="153"/>
      <c r="N48" s="153">
        <f>SUM(N39:N47)</f>
        <v>0</v>
      </c>
      <c r="O48" s="153"/>
      <c r="P48" s="8"/>
      <c r="Q48" s="7"/>
      <c r="R48" s="8"/>
      <c r="S48" s="8"/>
      <c r="T48" s="8"/>
      <c r="U48" s="8"/>
      <c r="V48" s="8"/>
      <c r="W48" s="8"/>
      <c r="X48" s="8"/>
      <c r="Y48" s="7"/>
      <c r="Z48" s="58"/>
      <c r="AB48" s="8"/>
      <c r="AC48" s="8"/>
      <c r="AD48" s="7"/>
      <c r="AE48" s="8"/>
      <c r="AF48" s="8"/>
      <c r="AG48" s="8"/>
      <c r="AH48" s="8"/>
      <c r="AI48" s="8"/>
      <c r="AJ48" s="8"/>
      <c r="AK48" s="8"/>
      <c r="AL48" s="7"/>
      <c r="AM48" s="58"/>
    </row>
    <row r="49" spans="1:39" ht="22.5" x14ac:dyDescent="0.2">
      <c r="A49" s="40"/>
      <c r="B49" s="102" t="s">
        <v>212</v>
      </c>
      <c r="C49" s="40"/>
      <c r="D49" s="40">
        <v>4611</v>
      </c>
      <c r="E49" s="40"/>
      <c r="F49" s="40">
        <v>0.8</v>
      </c>
      <c r="G49" s="40">
        <v>0.31</v>
      </c>
      <c r="H49" s="43">
        <f>D49*(F49+G49)</f>
        <v>5118.21</v>
      </c>
      <c r="I49" s="121">
        <f t="shared" si="0"/>
        <v>5118.21</v>
      </c>
      <c r="J49" s="39">
        <v>1</v>
      </c>
      <c r="K49" s="128">
        <f>I49*J49</f>
        <v>5118.21</v>
      </c>
      <c r="L49" s="44">
        <f>K49*C49</f>
        <v>0</v>
      </c>
      <c r="M49" s="84"/>
      <c r="N49" s="85">
        <f>K49*O49*M49/100</f>
        <v>0</v>
      </c>
      <c r="O49" s="84"/>
      <c r="P49" s="5"/>
      <c r="Q49" s="6"/>
      <c r="R49" s="5"/>
      <c r="S49" s="5"/>
      <c r="T49" s="5"/>
      <c r="U49" s="5"/>
      <c r="V49" s="5"/>
      <c r="W49" s="5"/>
      <c r="X49" s="5"/>
      <c r="Y49" s="6"/>
      <c r="Z49" s="9"/>
      <c r="AB49" s="5"/>
      <c r="AC49" s="5"/>
      <c r="AD49" s="6"/>
      <c r="AE49" s="5"/>
      <c r="AF49" s="5"/>
      <c r="AG49" s="5"/>
      <c r="AH49" s="5"/>
      <c r="AI49" s="5"/>
      <c r="AJ49" s="5"/>
      <c r="AK49" s="5"/>
      <c r="AL49" s="6"/>
      <c r="AM49" s="9"/>
    </row>
    <row r="50" spans="1:39" ht="22.5" x14ac:dyDescent="0.2">
      <c r="A50" s="21"/>
      <c r="B50" s="102" t="s">
        <v>212</v>
      </c>
      <c r="C50" s="21"/>
      <c r="D50" s="21">
        <v>4611</v>
      </c>
      <c r="E50" s="21"/>
      <c r="F50" s="21">
        <v>0.8</v>
      </c>
      <c r="G50" s="21">
        <v>0.31</v>
      </c>
      <c r="H50" s="23">
        <f>D50*(F50+G50)</f>
        <v>5118.21</v>
      </c>
      <c r="I50" s="121">
        <f t="shared" si="0"/>
        <v>5118.21</v>
      </c>
      <c r="J50" s="20">
        <v>1</v>
      </c>
      <c r="K50" s="125">
        <f>I50*J50</f>
        <v>5118.21</v>
      </c>
      <c r="L50" s="24">
        <f>K50*C50</f>
        <v>0</v>
      </c>
      <c r="M50" s="84"/>
      <c r="N50" s="85">
        <f>K50*O50*M50/100</f>
        <v>0</v>
      </c>
      <c r="O50" s="84"/>
      <c r="P50" s="5"/>
      <c r="Q50" s="6"/>
      <c r="R50" s="5"/>
      <c r="S50" s="5"/>
      <c r="T50" s="5"/>
      <c r="U50" s="5"/>
      <c r="V50" s="5"/>
      <c r="W50" s="5"/>
      <c r="X50" s="5"/>
      <c r="Y50" s="6"/>
      <c r="Z50" s="9"/>
      <c r="AB50" s="5"/>
      <c r="AC50" s="5"/>
      <c r="AD50" s="6"/>
      <c r="AE50" s="5"/>
      <c r="AF50" s="5"/>
      <c r="AG50" s="5"/>
      <c r="AH50" s="5"/>
      <c r="AI50" s="5"/>
      <c r="AJ50" s="5"/>
      <c r="AK50" s="5"/>
      <c r="AL50" s="6"/>
      <c r="AM50" s="9"/>
    </row>
    <row r="51" spans="1:39" ht="22.5" x14ac:dyDescent="0.2">
      <c r="A51" s="21"/>
      <c r="B51" s="102" t="s">
        <v>212</v>
      </c>
      <c r="C51" s="21"/>
      <c r="D51" s="21">
        <v>4611</v>
      </c>
      <c r="E51" s="21"/>
      <c r="F51" s="21">
        <v>0.8</v>
      </c>
      <c r="G51" s="21">
        <v>0.31</v>
      </c>
      <c r="H51" s="23">
        <f>D51*(F51+G51)</f>
        <v>5118.21</v>
      </c>
      <c r="I51" s="121">
        <f t="shared" si="0"/>
        <v>5118.21</v>
      </c>
      <c r="J51" s="20">
        <v>1</v>
      </c>
      <c r="K51" s="125">
        <f>I51*J51</f>
        <v>5118.21</v>
      </c>
      <c r="L51" s="24">
        <f>K51*C51</f>
        <v>0</v>
      </c>
      <c r="M51" s="84"/>
      <c r="N51" s="85">
        <f>K51*O51*M51/100</f>
        <v>0</v>
      </c>
      <c r="O51" s="84"/>
      <c r="P51" s="5"/>
      <c r="Q51" s="6"/>
      <c r="R51" s="5"/>
      <c r="S51" s="5"/>
      <c r="T51" s="5"/>
      <c r="U51" s="5"/>
      <c r="V51" s="5"/>
      <c r="W51" s="5"/>
      <c r="X51" s="5"/>
      <c r="Y51" s="6"/>
      <c r="Z51" s="9"/>
      <c r="AB51" s="5"/>
      <c r="AC51" s="5"/>
      <c r="AD51" s="6"/>
      <c r="AE51" s="5"/>
      <c r="AF51" s="5"/>
      <c r="AG51" s="5"/>
      <c r="AH51" s="5"/>
      <c r="AI51" s="5"/>
      <c r="AJ51" s="5"/>
      <c r="AK51" s="5"/>
      <c r="AL51" s="6"/>
      <c r="AM51" s="9"/>
    </row>
    <row r="52" spans="1:39" ht="22.5" x14ac:dyDescent="0.2">
      <c r="A52" s="21"/>
      <c r="B52" s="102" t="s">
        <v>212</v>
      </c>
      <c r="C52" s="21"/>
      <c r="D52" s="21">
        <v>4611</v>
      </c>
      <c r="E52" s="21"/>
      <c r="F52" s="21">
        <v>0.8</v>
      </c>
      <c r="G52" s="21">
        <v>0.31</v>
      </c>
      <c r="H52" s="23">
        <f>D52*(F52+G52)</f>
        <v>5118.21</v>
      </c>
      <c r="I52" s="121">
        <f t="shared" si="0"/>
        <v>5118.21</v>
      </c>
      <c r="J52" s="20">
        <v>1</v>
      </c>
      <c r="K52" s="125">
        <f>I52*J52</f>
        <v>5118.21</v>
      </c>
      <c r="L52" s="24">
        <f>K52*C52</f>
        <v>0</v>
      </c>
      <c r="M52" s="84"/>
      <c r="N52" s="85">
        <f>K52*O52*M52/100</f>
        <v>0</v>
      </c>
      <c r="O52" s="84"/>
      <c r="P52" s="5"/>
      <c r="Q52" s="6"/>
      <c r="R52" s="5"/>
      <c r="S52" s="5"/>
      <c r="T52" s="5"/>
      <c r="U52" s="5"/>
      <c r="V52" s="5"/>
      <c r="W52" s="5"/>
      <c r="X52" s="5"/>
      <c r="Y52" s="6"/>
      <c r="Z52" s="9"/>
      <c r="AB52" s="5"/>
      <c r="AC52" s="5"/>
      <c r="AD52" s="6"/>
      <c r="AE52" s="5"/>
      <c r="AF52" s="5"/>
      <c r="AG52" s="5"/>
      <c r="AH52" s="5"/>
      <c r="AI52" s="5"/>
      <c r="AJ52" s="5"/>
      <c r="AK52" s="5"/>
      <c r="AL52" s="6"/>
      <c r="AM52" s="9"/>
    </row>
    <row r="53" spans="1:39" ht="23.25" thickBot="1" x14ac:dyDescent="0.25">
      <c r="A53" s="37" t="s">
        <v>33</v>
      </c>
      <c r="B53" s="102" t="s">
        <v>212</v>
      </c>
      <c r="C53" s="32"/>
      <c r="D53" s="32">
        <v>4611</v>
      </c>
      <c r="E53" s="32"/>
      <c r="F53" s="32">
        <v>0.8</v>
      </c>
      <c r="G53" s="32">
        <v>0.31</v>
      </c>
      <c r="H53" s="36">
        <f>D53*(F53+G53)</f>
        <v>5118.21</v>
      </c>
      <c r="I53" s="121">
        <f t="shared" si="0"/>
        <v>5118.21</v>
      </c>
      <c r="J53" s="37">
        <v>1</v>
      </c>
      <c r="K53" s="126">
        <f>I53*J53</f>
        <v>5118.21</v>
      </c>
      <c r="L53" s="38">
        <f>K53*C53</f>
        <v>0</v>
      </c>
      <c r="M53" s="84"/>
      <c r="N53" s="85">
        <f>K53*O53*M53/100</f>
        <v>0</v>
      </c>
      <c r="O53" s="84"/>
      <c r="P53" s="5"/>
      <c r="Q53" s="6"/>
      <c r="R53" s="5"/>
      <c r="S53" s="5"/>
      <c r="T53" s="5"/>
      <c r="U53" s="5"/>
      <c r="V53" s="5"/>
      <c r="W53" s="5"/>
      <c r="X53" s="5"/>
      <c r="Y53" s="6"/>
      <c r="Z53" s="9"/>
      <c r="AB53" s="5"/>
      <c r="AC53" s="5"/>
      <c r="AD53" s="6"/>
      <c r="AE53" s="5"/>
      <c r="AF53" s="5"/>
      <c r="AG53" s="5"/>
      <c r="AH53" s="5"/>
      <c r="AI53" s="5"/>
      <c r="AJ53" s="5"/>
      <c r="AK53" s="5"/>
      <c r="AL53" s="6"/>
      <c r="AM53" s="9"/>
    </row>
    <row r="54" spans="1:39" s="68" customFormat="1" ht="13.5" thickBot="1" x14ac:dyDescent="0.25">
      <c r="A54" s="148" t="s">
        <v>187</v>
      </c>
      <c r="B54" s="149"/>
      <c r="C54" s="149">
        <f>SUM(C49:C53)</f>
        <v>0</v>
      </c>
      <c r="D54" s="149"/>
      <c r="E54" s="149"/>
      <c r="F54" s="149"/>
      <c r="G54" s="149"/>
      <c r="H54" s="153"/>
      <c r="I54" s="139"/>
      <c r="J54" s="149"/>
      <c r="K54" s="153"/>
      <c r="L54" s="153">
        <f>SUM(L49:L53)</f>
        <v>0</v>
      </c>
      <c r="M54" s="153"/>
      <c r="N54" s="153">
        <f>SUM(N49:N53)</f>
        <v>0</v>
      </c>
      <c r="O54" s="153"/>
      <c r="P54" s="7"/>
      <c r="Q54" s="7"/>
      <c r="R54" s="7"/>
      <c r="S54" s="7"/>
      <c r="T54" s="7"/>
      <c r="U54" s="7"/>
      <c r="V54" s="7"/>
      <c r="W54" s="7"/>
      <c r="X54" s="7"/>
      <c r="Y54" s="7"/>
      <c r="Z54" s="65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65"/>
    </row>
    <row r="55" spans="1:39" x14ac:dyDescent="0.2">
      <c r="A55" s="40"/>
      <c r="B55" s="40" t="s">
        <v>213</v>
      </c>
      <c r="C55" s="40"/>
      <c r="D55" s="40">
        <v>4611</v>
      </c>
      <c r="E55" s="40"/>
      <c r="F55" s="40">
        <v>0.96</v>
      </c>
      <c r="G55" s="40">
        <v>0.23</v>
      </c>
      <c r="H55" s="43">
        <f>D55*(F55+G55)</f>
        <v>5487.09</v>
      </c>
      <c r="I55" s="121">
        <f t="shared" si="0"/>
        <v>5487.09</v>
      </c>
      <c r="J55" s="39">
        <v>1</v>
      </c>
      <c r="K55" s="128">
        <f>I55*J55</f>
        <v>5487.09</v>
      </c>
      <c r="L55" s="44">
        <f>K55*C55</f>
        <v>0</v>
      </c>
      <c r="M55" s="84"/>
      <c r="N55" s="85">
        <f>K55*O55*M55/100</f>
        <v>0</v>
      </c>
      <c r="O55" s="84"/>
      <c r="P55" s="5"/>
      <c r="Q55" s="6"/>
      <c r="R55" s="5"/>
      <c r="S55" s="5"/>
      <c r="T55" s="5"/>
      <c r="U55" s="5"/>
      <c r="V55" s="5"/>
      <c r="W55" s="5"/>
      <c r="X55" s="5"/>
      <c r="Y55" s="6"/>
      <c r="Z55" s="9"/>
      <c r="AB55" s="5"/>
      <c r="AC55" s="5"/>
      <c r="AD55" s="6"/>
      <c r="AE55" s="5"/>
      <c r="AF55" s="5"/>
      <c r="AG55" s="5"/>
      <c r="AH55" s="5"/>
      <c r="AI55" s="5"/>
      <c r="AJ55" s="5"/>
      <c r="AK55" s="5"/>
      <c r="AL55" s="6"/>
      <c r="AM55" s="9"/>
    </row>
    <row r="56" spans="1:39" ht="13.5" thickBot="1" x14ac:dyDescent="0.25">
      <c r="A56" s="162" t="s">
        <v>33</v>
      </c>
      <c r="B56" s="155" t="s">
        <v>213</v>
      </c>
      <c r="C56" s="163"/>
      <c r="D56" s="163">
        <v>4611</v>
      </c>
      <c r="E56" s="163"/>
      <c r="F56" s="163">
        <v>0.96</v>
      </c>
      <c r="G56" s="163">
        <v>0.23</v>
      </c>
      <c r="H56" s="164">
        <f>D56*(F56+G56)</f>
        <v>5487.09</v>
      </c>
      <c r="I56" s="139">
        <f t="shared" si="0"/>
        <v>5487.09</v>
      </c>
      <c r="J56" s="162">
        <v>1</v>
      </c>
      <c r="K56" s="164">
        <f>I56*J56</f>
        <v>5487.09</v>
      </c>
      <c r="L56" s="165">
        <f>K56*C56</f>
        <v>0</v>
      </c>
      <c r="M56" s="166"/>
      <c r="N56" s="167">
        <f>K56*O56*M56/100</f>
        <v>0</v>
      </c>
      <c r="O56" s="166"/>
      <c r="P56" s="5"/>
      <c r="Q56" s="6"/>
      <c r="R56" s="5"/>
      <c r="S56" s="5"/>
      <c r="T56" s="5"/>
      <c r="U56" s="5"/>
      <c r="V56" s="5"/>
      <c r="W56" s="5"/>
      <c r="X56" s="5"/>
      <c r="Y56" s="6"/>
      <c r="Z56" s="9"/>
      <c r="AB56" s="5"/>
      <c r="AC56" s="5"/>
      <c r="AD56" s="6"/>
      <c r="AE56" s="5"/>
      <c r="AF56" s="5"/>
      <c r="AG56" s="5"/>
      <c r="AH56" s="5"/>
      <c r="AI56" s="5"/>
      <c r="AJ56" s="5"/>
      <c r="AK56" s="5"/>
      <c r="AL56" s="6"/>
      <c r="AM56" s="9"/>
    </row>
    <row r="57" spans="1:39" s="59" customFormat="1" x14ac:dyDescent="0.2">
      <c r="A57" s="168" t="s">
        <v>67</v>
      </c>
      <c r="B57" s="137"/>
      <c r="C57" s="136">
        <f>SUM(C55:C56)</f>
        <v>0</v>
      </c>
      <c r="D57" s="137"/>
      <c r="E57" s="137"/>
      <c r="F57" s="137"/>
      <c r="G57" s="137"/>
      <c r="H57" s="139"/>
      <c r="I57" s="139"/>
      <c r="J57" s="136"/>
      <c r="K57" s="139"/>
      <c r="L57" s="139">
        <f>SUM(L55:L56)</f>
        <v>0</v>
      </c>
      <c r="M57" s="169"/>
      <c r="N57" s="170">
        <f>SUM(N55:N56)</f>
        <v>0</v>
      </c>
      <c r="O57" s="170"/>
      <c r="P57" s="8"/>
      <c r="Q57" s="7"/>
      <c r="R57" s="8"/>
      <c r="S57" s="8"/>
      <c r="T57" s="8"/>
      <c r="U57" s="8"/>
      <c r="V57" s="8"/>
      <c r="W57" s="8"/>
      <c r="X57" s="8"/>
      <c r="Y57" s="7"/>
      <c r="Z57" s="58"/>
      <c r="AB57" s="8"/>
      <c r="AC57" s="8"/>
      <c r="AD57" s="7"/>
      <c r="AE57" s="8"/>
      <c r="AF57" s="8"/>
      <c r="AG57" s="8"/>
      <c r="AH57" s="8"/>
      <c r="AI57" s="8"/>
      <c r="AJ57" s="8"/>
      <c r="AK57" s="8"/>
      <c r="AL57" s="7"/>
      <c r="AM57" s="58"/>
    </row>
    <row r="58" spans="1:39" x14ac:dyDescent="0.2">
      <c r="A58" s="105"/>
      <c r="B58" s="14" t="s">
        <v>214</v>
      </c>
      <c r="C58" s="14"/>
      <c r="D58" s="14">
        <v>4611</v>
      </c>
      <c r="E58" s="14"/>
      <c r="F58" s="14">
        <v>0.8</v>
      </c>
      <c r="G58" s="14">
        <v>0.31</v>
      </c>
      <c r="H58" s="15">
        <f>D58*(F58+G58)</f>
        <v>5118.21</v>
      </c>
      <c r="I58" s="121">
        <f t="shared" si="0"/>
        <v>5118.21</v>
      </c>
      <c r="J58" s="13">
        <v>1</v>
      </c>
      <c r="K58" s="160">
        <f>I58*J58</f>
        <v>5118.21</v>
      </c>
      <c r="L58" s="50">
        <f>K58*C58</f>
        <v>0</v>
      </c>
      <c r="M58" s="106"/>
      <c r="N58" s="85">
        <f>K58*O58*M58/100</f>
        <v>0</v>
      </c>
      <c r="O58" s="84"/>
      <c r="P58" s="5"/>
      <c r="Q58" s="6"/>
      <c r="R58" s="5"/>
      <c r="S58" s="5"/>
      <c r="T58" s="5"/>
      <c r="U58" s="5"/>
      <c r="V58" s="5"/>
      <c r="W58" s="5"/>
      <c r="X58" s="5"/>
      <c r="Y58" s="6"/>
      <c r="Z58" s="9"/>
      <c r="AB58" s="5"/>
      <c r="AC58" s="5"/>
      <c r="AD58" s="6"/>
      <c r="AE58" s="5"/>
      <c r="AF58" s="5"/>
      <c r="AG58" s="5"/>
      <c r="AH58" s="5"/>
      <c r="AI58" s="5"/>
      <c r="AJ58" s="5"/>
      <c r="AK58" s="5"/>
      <c r="AL58" s="6"/>
      <c r="AM58" s="9"/>
    </row>
    <row r="59" spans="1:39" ht="13.5" thickBot="1" x14ac:dyDescent="0.25">
      <c r="A59" s="37" t="s">
        <v>33</v>
      </c>
      <c r="B59" s="14" t="s">
        <v>214</v>
      </c>
      <c r="C59" s="107"/>
      <c r="D59" s="107">
        <v>4611</v>
      </c>
      <c r="E59" s="107"/>
      <c r="F59" s="107">
        <v>0.8</v>
      </c>
      <c r="G59" s="107">
        <v>0.31</v>
      </c>
      <c r="H59" s="109">
        <f>D59*(F59+G59)</f>
        <v>5118.21</v>
      </c>
      <c r="I59" s="121">
        <f t="shared" si="0"/>
        <v>5118.21</v>
      </c>
      <c r="J59" s="108">
        <v>1</v>
      </c>
      <c r="K59" s="161">
        <f>I59*J59</f>
        <v>5118.21</v>
      </c>
      <c r="L59" s="110">
        <f>K59*C59</f>
        <v>0</v>
      </c>
      <c r="M59" s="84"/>
      <c r="N59" s="85">
        <f>K59*O59*M59/100</f>
        <v>0</v>
      </c>
      <c r="O59" s="84"/>
      <c r="P59" s="5"/>
      <c r="Q59" s="6"/>
      <c r="R59" s="5"/>
      <c r="S59" s="5"/>
      <c r="T59" s="5"/>
      <c r="U59" s="5"/>
      <c r="V59" s="5"/>
      <c r="W59" s="5"/>
      <c r="X59" s="5"/>
      <c r="Y59" s="6"/>
      <c r="Z59" s="9"/>
      <c r="AB59" s="5"/>
      <c r="AC59" s="5"/>
      <c r="AD59" s="6"/>
      <c r="AE59" s="5"/>
      <c r="AF59" s="5"/>
      <c r="AG59" s="5"/>
      <c r="AH59" s="5"/>
      <c r="AI59" s="5"/>
      <c r="AJ59" s="5"/>
      <c r="AK59" s="5"/>
      <c r="AL59" s="6"/>
      <c r="AM59" s="9"/>
    </row>
    <row r="60" spans="1:39" s="59" customFormat="1" ht="13.5" thickBot="1" x14ac:dyDescent="0.25">
      <c r="A60" s="171" t="s">
        <v>188</v>
      </c>
      <c r="B60" s="172"/>
      <c r="C60" s="173">
        <f>SUM(C58:C59)</f>
        <v>0</v>
      </c>
      <c r="D60" s="172"/>
      <c r="E60" s="172"/>
      <c r="F60" s="172"/>
      <c r="G60" s="172"/>
      <c r="H60" s="170"/>
      <c r="I60" s="139"/>
      <c r="J60" s="173"/>
      <c r="K60" s="170"/>
      <c r="L60" s="170">
        <f>SUM(L58:L59)</f>
        <v>0</v>
      </c>
      <c r="M60" s="170"/>
      <c r="N60" s="170">
        <f>SUM(N58:N59)</f>
        <v>0</v>
      </c>
      <c r="O60" s="170"/>
      <c r="P60" s="8"/>
      <c r="Q60" s="7"/>
      <c r="R60" s="8"/>
      <c r="S60" s="8"/>
      <c r="T60" s="8"/>
      <c r="U60" s="8"/>
      <c r="V60" s="8"/>
      <c r="W60" s="8"/>
      <c r="X60" s="8"/>
      <c r="Y60" s="7"/>
      <c r="Z60" s="58"/>
      <c r="AB60" s="8"/>
      <c r="AC60" s="8"/>
      <c r="AD60" s="7"/>
      <c r="AE60" s="8"/>
      <c r="AF60" s="8"/>
      <c r="AG60" s="8"/>
      <c r="AH60" s="8"/>
      <c r="AI60" s="8"/>
      <c r="AJ60" s="8"/>
      <c r="AK60" s="8"/>
      <c r="AL60" s="7"/>
      <c r="AM60" s="58"/>
    </row>
    <row r="61" spans="1:39" ht="14.25" thickTop="1" thickBot="1" x14ac:dyDescent="0.25">
      <c r="A61" s="158" t="s">
        <v>59</v>
      </c>
      <c r="B61" s="131"/>
      <c r="C61" s="130">
        <f>C8+C10+C12+C14+C16+C18+C20+C23+C26+C29+C32+C38+C48+C54+C57+C60</f>
        <v>0</v>
      </c>
      <c r="D61" s="131"/>
      <c r="E61" s="131"/>
      <c r="F61" s="130"/>
      <c r="G61" s="130"/>
      <c r="H61" s="71"/>
      <c r="I61" s="72"/>
      <c r="J61" s="131"/>
      <c r="K61" s="71"/>
      <c r="L61" s="130">
        <f>L8+L10+L12+L14+L16+L18+L20+L23+L26+L29+L32+L38+L48+L54+L57+L60</f>
        <v>0</v>
      </c>
      <c r="M61" s="130"/>
      <c r="N61" s="130">
        <f>N8+N10+N12+N14+N16+N18+N20+N23+N26+N29+N32+N38+N48+N54+N57+N60</f>
        <v>0</v>
      </c>
      <c r="O61" s="130"/>
      <c r="P61" s="5"/>
      <c r="Q61" s="6"/>
      <c r="R61" s="5"/>
      <c r="S61" s="5"/>
      <c r="T61" s="5"/>
      <c r="U61" s="5"/>
      <c r="V61" s="5"/>
      <c r="W61" s="5"/>
      <c r="X61" s="5"/>
      <c r="Y61" s="6"/>
      <c r="Z61" s="9"/>
      <c r="AB61" s="5"/>
      <c r="AC61" s="5"/>
      <c r="AD61" s="6"/>
      <c r="AE61" s="5"/>
      <c r="AF61" s="5"/>
      <c r="AG61" s="5"/>
      <c r="AH61" s="5"/>
      <c r="AI61" s="5"/>
      <c r="AJ61" s="5"/>
      <c r="AK61" s="5"/>
      <c r="AL61" s="6"/>
      <c r="AM61" s="9"/>
    </row>
    <row r="62" spans="1:39" ht="13.5" thickTop="1" x14ac:dyDescent="0.2"/>
    <row r="64" spans="1:39" x14ac:dyDescent="0.2">
      <c r="A64" s="3" t="s">
        <v>48</v>
      </c>
    </row>
    <row r="65" spans="1:1" x14ac:dyDescent="0.2">
      <c r="A65" s="3" t="s">
        <v>49</v>
      </c>
    </row>
  </sheetData>
  <mergeCells count="16"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O5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workbookViewId="0">
      <selection activeCell="O16" sqref="O16"/>
    </sheetView>
  </sheetViews>
  <sheetFormatPr defaultColWidth="9.28515625" defaultRowHeight="12.75" x14ac:dyDescent="0.2"/>
  <cols>
    <col min="1" max="1" width="17.28515625" style="3" customWidth="1"/>
    <col min="2" max="2" width="14" style="3" customWidth="1"/>
    <col min="3" max="3" width="9.85546875" style="3" customWidth="1"/>
    <col min="4" max="4" width="28.42578125" style="3" customWidth="1"/>
    <col min="5" max="5" width="6.28515625" style="3" customWidth="1"/>
    <col min="6" max="6" width="6" style="3" customWidth="1"/>
    <col min="7" max="7" width="5" style="3" customWidth="1"/>
    <col min="8" max="8" width="5.7109375" style="3" customWidth="1"/>
    <col min="9" max="9" width="5.28515625" style="3" customWidth="1"/>
    <col min="10" max="10" width="7.28515625" style="3" customWidth="1"/>
    <col min="11" max="11" width="9.7109375" style="3" customWidth="1"/>
    <col min="12" max="12" width="10.7109375" style="3" customWidth="1"/>
    <col min="13" max="13" width="4.28515625" style="3" customWidth="1"/>
    <col min="14" max="14" width="9.7109375" style="3" customWidth="1"/>
    <col min="15" max="15" width="12.28515625" style="3" customWidth="1"/>
    <col min="16" max="16" width="6" style="3" customWidth="1"/>
    <col min="17" max="17" width="8.140625" style="3" customWidth="1"/>
    <col min="18" max="18" width="6.28515625" style="3" customWidth="1"/>
    <col min="19" max="19" width="24.28515625" style="3" customWidth="1"/>
    <col min="20" max="21" width="6.7109375" style="3" customWidth="1"/>
    <col min="22" max="22" width="9.28515625" style="3"/>
    <col min="23" max="23" width="10.28515625" style="3" customWidth="1"/>
    <col min="24" max="24" width="9.28515625" style="3"/>
    <col min="25" max="25" width="10.28515625" style="3" customWidth="1"/>
    <col min="26" max="30" width="9.28515625" style="3"/>
    <col min="31" max="31" width="5.28515625" style="3" customWidth="1"/>
    <col min="32" max="32" width="24.28515625" style="3" customWidth="1"/>
    <col min="33" max="34" width="6.7109375" style="3" customWidth="1"/>
    <col min="35" max="35" width="9.28515625" style="3"/>
    <col min="36" max="36" width="10.28515625" style="3" customWidth="1"/>
    <col min="37" max="37" width="9.28515625" style="3"/>
    <col min="38" max="38" width="10.28515625" style="3" customWidth="1"/>
    <col min="39" max="16384" width="9.28515625" style="3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2"/>
      <c r="J1" s="1"/>
      <c r="K1" s="2"/>
      <c r="O1" s="2" t="s">
        <v>43</v>
      </c>
    </row>
    <row r="2" spans="1:18" x14ac:dyDescent="0.2">
      <c r="A2" s="194" t="s">
        <v>218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8" x14ac:dyDescent="0.2">
      <c r="A3" s="197" t="s">
        <v>44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1:18" customFormat="1" x14ac:dyDescent="0.2">
      <c r="A4" t="s">
        <v>105</v>
      </c>
      <c r="C4" s="88" t="s">
        <v>189</v>
      </c>
      <c r="D4" s="96"/>
      <c r="E4" s="88"/>
      <c r="L4" s="88"/>
    </row>
    <row r="5" spans="1:18" customFormat="1" x14ac:dyDescent="0.2">
      <c r="D5" s="96"/>
      <c r="L5" s="88"/>
      <c r="P5" s="214"/>
      <c r="Q5" s="215"/>
      <c r="R5" s="215"/>
    </row>
    <row r="6" spans="1:18" s="116" customFormat="1" ht="96" x14ac:dyDescent="0.2">
      <c r="A6" s="174" t="s">
        <v>1</v>
      </c>
      <c r="B6" s="175" t="s">
        <v>2</v>
      </c>
      <c r="C6" s="174" t="s">
        <v>107</v>
      </c>
      <c r="D6" s="174" t="s">
        <v>4</v>
      </c>
      <c r="E6" s="175" t="s">
        <v>5</v>
      </c>
      <c r="F6" s="175" t="s">
        <v>7</v>
      </c>
      <c r="G6" s="176" t="s">
        <v>106</v>
      </c>
      <c r="H6" s="175" t="s">
        <v>11</v>
      </c>
      <c r="I6" s="175" t="s">
        <v>12</v>
      </c>
      <c r="J6" s="175" t="s">
        <v>108</v>
      </c>
      <c r="K6" s="175" t="s">
        <v>26</v>
      </c>
      <c r="L6" s="177" t="s">
        <v>109</v>
      </c>
      <c r="M6" s="175" t="s">
        <v>25</v>
      </c>
      <c r="N6" s="175" t="s">
        <v>26</v>
      </c>
      <c r="O6" s="177" t="s">
        <v>9</v>
      </c>
      <c r="P6" s="216" t="s">
        <v>155</v>
      </c>
      <c r="Q6" s="217"/>
      <c r="R6" s="218"/>
    </row>
    <row r="7" spans="1:18" s="116" customFormat="1" ht="52.5" customHeight="1" x14ac:dyDescent="0.2">
      <c r="A7" s="114"/>
      <c r="B7" s="114"/>
      <c r="C7" s="114"/>
      <c r="D7" s="114"/>
      <c r="E7" s="114"/>
      <c r="F7" s="114"/>
      <c r="G7" s="115" t="s">
        <v>8</v>
      </c>
      <c r="H7" s="114"/>
      <c r="I7" s="114"/>
      <c r="J7" s="114"/>
      <c r="K7" s="114"/>
      <c r="L7" s="117"/>
      <c r="M7" s="114"/>
      <c r="N7" s="114"/>
      <c r="O7" s="114"/>
      <c r="P7" s="118" t="s">
        <v>110</v>
      </c>
      <c r="Q7" s="119" t="s">
        <v>111</v>
      </c>
      <c r="R7" s="120" t="s">
        <v>7</v>
      </c>
    </row>
    <row r="8" spans="1:18" customFormat="1" ht="12.75" customHeight="1" x14ac:dyDescent="0.2">
      <c r="A8" s="219"/>
      <c r="B8" s="220"/>
      <c r="C8" s="220"/>
      <c r="D8" s="221" t="s">
        <v>112</v>
      </c>
      <c r="E8" s="222"/>
      <c r="F8" s="223"/>
      <c r="G8" s="84"/>
      <c r="H8" s="90"/>
      <c r="I8" s="90"/>
      <c r="J8" s="90"/>
      <c r="K8" s="90"/>
      <c r="L8" s="90"/>
      <c r="M8" s="90"/>
      <c r="N8" s="90"/>
      <c r="O8" s="91"/>
      <c r="P8" s="84"/>
      <c r="Q8" s="84"/>
      <c r="R8" s="84"/>
    </row>
    <row r="9" spans="1:18" customFormat="1" x14ac:dyDescent="0.2">
      <c r="A9" s="86"/>
      <c r="B9" s="84" t="s">
        <v>113</v>
      </c>
      <c r="C9" s="84" t="s">
        <v>114</v>
      </c>
      <c r="D9" s="97" t="s">
        <v>115</v>
      </c>
      <c r="E9" s="84" t="s">
        <v>18</v>
      </c>
      <c r="F9" s="84"/>
      <c r="G9" s="90"/>
      <c r="H9" s="84">
        <v>0.2</v>
      </c>
      <c r="I9" s="84">
        <v>0.1</v>
      </c>
      <c r="J9" s="84">
        <v>0.5</v>
      </c>
      <c r="K9" s="85">
        <f t="shared" ref="K9:K16" si="0">G10*(1+H9+I9+J9)</f>
        <v>8299.8000000000011</v>
      </c>
      <c r="L9" s="184">
        <f>K9</f>
        <v>8299.8000000000011</v>
      </c>
      <c r="M9" s="84">
        <v>1</v>
      </c>
      <c r="N9" s="185">
        <f t="shared" ref="N9:N16" si="1">L9*M9</f>
        <v>8299.8000000000011</v>
      </c>
      <c r="O9" s="85">
        <f t="shared" ref="O9:O16" si="2">F9*N9</f>
        <v>0</v>
      </c>
      <c r="P9" s="84"/>
      <c r="Q9" s="85">
        <f t="shared" ref="Q9:Q16" si="3">N9*R9*P9/100</f>
        <v>0</v>
      </c>
      <c r="R9" s="84"/>
    </row>
    <row r="10" spans="1:18" customFormat="1" x14ac:dyDescent="0.2">
      <c r="A10" s="83"/>
      <c r="B10" s="84" t="s">
        <v>113</v>
      </c>
      <c r="C10" s="84" t="s">
        <v>116</v>
      </c>
      <c r="D10" s="97" t="s">
        <v>117</v>
      </c>
      <c r="E10" s="84" t="s">
        <v>17</v>
      </c>
      <c r="F10" s="84"/>
      <c r="G10" s="84">
        <v>4611</v>
      </c>
      <c r="H10" s="84">
        <v>0.2</v>
      </c>
      <c r="I10" s="84">
        <v>0.1</v>
      </c>
      <c r="J10" s="84">
        <v>0.3</v>
      </c>
      <c r="K10" s="85">
        <f t="shared" si="0"/>
        <v>7377.6</v>
      </c>
      <c r="L10" s="184">
        <f t="shared" ref="L10:L39" si="4">K10</f>
        <v>7377.6</v>
      </c>
      <c r="M10" s="84">
        <v>1</v>
      </c>
      <c r="N10" s="185">
        <f t="shared" si="1"/>
        <v>7377.6</v>
      </c>
      <c r="O10" s="85">
        <f t="shared" si="2"/>
        <v>0</v>
      </c>
      <c r="P10" s="84"/>
      <c r="Q10" s="85">
        <f t="shared" si="3"/>
        <v>0</v>
      </c>
      <c r="R10" s="84"/>
    </row>
    <row r="11" spans="1:18" customFormat="1" x14ac:dyDescent="0.2">
      <c r="A11" s="83"/>
      <c r="B11" s="84" t="s">
        <v>113</v>
      </c>
      <c r="C11" s="84" t="s">
        <v>118</v>
      </c>
      <c r="D11" s="97" t="s">
        <v>119</v>
      </c>
      <c r="E11" s="84" t="s">
        <v>18</v>
      </c>
      <c r="F11" s="84"/>
      <c r="G11" s="84">
        <v>4611</v>
      </c>
      <c r="H11" s="84">
        <v>0.2</v>
      </c>
      <c r="I11" s="84">
        <v>0.1</v>
      </c>
      <c r="J11" s="84">
        <v>0.5</v>
      </c>
      <c r="K11" s="85">
        <f t="shared" si="0"/>
        <v>8299.8000000000011</v>
      </c>
      <c r="L11" s="184">
        <f t="shared" si="4"/>
        <v>8299.8000000000011</v>
      </c>
      <c r="M11" s="84">
        <v>1</v>
      </c>
      <c r="N11" s="185">
        <f t="shared" si="1"/>
        <v>8299.8000000000011</v>
      </c>
      <c r="O11" s="85">
        <f t="shared" si="2"/>
        <v>0</v>
      </c>
      <c r="P11" s="84"/>
      <c r="Q11" s="85">
        <f t="shared" si="3"/>
        <v>0</v>
      </c>
      <c r="R11" s="84"/>
    </row>
    <row r="12" spans="1:18" customFormat="1" x14ac:dyDescent="0.2">
      <c r="A12" s="83"/>
      <c r="B12" s="92" t="s">
        <v>113</v>
      </c>
      <c r="C12" s="84" t="s">
        <v>120</v>
      </c>
      <c r="D12" s="97" t="s">
        <v>121</v>
      </c>
      <c r="E12" s="84" t="s">
        <v>18</v>
      </c>
      <c r="F12" s="84"/>
      <c r="G12" s="84">
        <v>4611</v>
      </c>
      <c r="H12" s="84">
        <v>0.2</v>
      </c>
      <c r="I12" s="84">
        <v>0.1</v>
      </c>
      <c r="J12" s="84">
        <v>0.5</v>
      </c>
      <c r="K12" s="85">
        <f t="shared" si="0"/>
        <v>8299.8000000000011</v>
      </c>
      <c r="L12" s="184">
        <f t="shared" si="4"/>
        <v>8299.8000000000011</v>
      </c>
      <c r="M12" s="84">
        <v>1</v>
      </c>
      <c r="N12" s="185">
        <f t="shared" si="1"/>
        <v>8299.8000000000011</v>
      </c>
      <c r="O12" s="85">
        <f t="shared" si="2"/>
        <v>0</v>
      </c>
      <c r="P12" s="84"/>
      <c r="Q12" s="85">
        <f t="shared" si="3"/>
        <v>0</v>
      </c>
      <c r="R12" s="84"/>
    </row>
    <row r="13" spans="1:18" customFormat="1" x14ac:dyDescent="0.2">
      <c r="A13" s="83"/>
      <c r="B13" s="84" t="s">
        <v>113</v>
      </c>
      <c r="C13" s="84" t="s">
        <v>122</v>
      </c>
      <c r="D13" s="97" t="s">
        <v>123</v>
      </c>
      <c r="E13" s="84" t="s">
        <v>17</v>
      </c>
      <c r="F13" s="84"/>
      <c r="G13" s="84">
        <v>4611</v>
      </c>
      <c r="H13" s="84">
        <v>0.2</v>
      </c>
      <c r="I13" s="84">
        <v>0.1</v>
      </c>
      <c r="J13" s="84">
        <v>0.3</v>
      </c>
      <c r="K13" s="85">
        <f t="shared" si="0"/>
        <v>7377.6</v>
      </c>
      <c r="L13" s="184">
        <f t="shared" si="4"/>
        <v>7377.6</v>
      </c>
      <c r="M13" s="84">
        <v>1</v>
      </c>
      <c r="N13" s="185">
        <f t="shared" si="1"/>
        <v>7377.6</v>
      </c>
      <c r="O13" s="85">
        <f t="shared" si="2"/>
        <v>0</v>
      </c>
      <c r="P13" s="84"/>
      <c r="Q13" s="85">
        <f t="shared" si="3"/>
        <v>0</v>
      </c>
      <c r="R13" s="84"/>
    </row>
    <row r="14" spans="1:18" customFormat="1" x14ac:dyDescent="0.2">
      <c r="A14" s="84"/>
      <c r="B14" s="84" t="s">
        <v>113</v>
      </c>
      <c r="C14" s="93" t="s">
        <v>124</v>
      </c>
      <c r="D14" s="97" t="s">
        <v>123</v>
      </c>
      <c r="E14" s="84" t="s">
        <v>17</v>
      </c>
      <c r="F14" s="84"/>
      <c r="G14" s="84">
        <v>4611</v>
      </c>
      <c r="H14" s="84">
        <v>0.2</v>
      </c>
      <c r="I14" s="84">
        <v>0.1</v>
      </c>
      <c r="J14" s="84">
        <v>0.3</v>
      </c>
      <c r="K14" s="85">
        <f t="shared" si="0"/>
        <v>7377.6</v>
      </c>
      <c r="L14" s="184">
        <f t="shared" si="4"/>
        <v>7377.6</v>
      </c>
      <c r="M14" s="84">
        <v>1</v>
      </c>
      <c r="N14" s="185">
        <f>L14*M14</f>
        <v>7377.6</v>
      </c>
      <c r="O14" s="85">
        <f>F14*N14</f>
        <v>0</v>
      </c>
      <c r="P14" s="84"/>
      <c r="Q14" s="85">
        <f t="shared" si="3"/>
        <v>0</v>
      </c>
      <c r="R14" s="84"/>
    </row>
    <row r="15" spans="1:18" customFormat="1" x14ac:dyDescent="0.2">
      <c r="A15" s="84"/>
      <c r="B15" s="84" t="s">
        <v>113</v>
      </c>
      <c r="C15" s="93" t="s">
        <v>125</v>
      </c>
      <c r="D15" s="97" t="s">
        <v>126</v>
      </c>
      <c r="E15" s="84" t="s">
        <v>17</v>
      </c>
      <c r="F15" s="84"/>
      <c r="G15" s="84">
        <v>4611</v>
      </c>
      <c r="H15" s="84">
        <v>0.1</v>
      </c>
      <c r="I15" s="84">
        <v>0.1</v>
      </c>
      <c r="J15" s="84">
        <v>0.3</v>
      </c>
      <c r="K15" s="85">
        <f t="shared" si="0"/>
        <v>6916.5000000000009</v>
      </c>
      <c r="L15" s="184">
        <f t="shared" si="4"/>
        <v>6916.5000000000009</v>
      </c>
      <c r="M15" s="84">
        <v>1</v>
      </c>
      <c r="N15" s="185">
        <f>L15*M15</f>
        <v>6916.5000000000009</v>
      </c>
      <c r="O15" s="85">
        <f>F15*N15</f>
        <v>0</v>
      </c>
      <c r="P15" s="84"/>
      <c r="Q15" s="85">
        <f t="shared" si="3"/>
        <v>0</v>
      </c>
      <c r="R15" s="84"/>
    </row>
    <row r="16" spans="1:18" customFormat="1" x14ac:dyDescent="0.2">
      <c r="A16" s="84"/>
      <c r="B16" s="84" t="s">
        <v>113</v>
      </c>
      <c r="C16" s="93" t="s">
        <v>125</v>
      </c>
      <c r="D16" s="97" t="s">
        <v>127</v>
      </c>
      <c r="E16" s="84" t="s">
        <v>17</v>
      </c>
      <c r="F16" s="84"/>
      <c r="G16" s="84">
        <v>4611</v>
      </c>
      <c r="H16" s="84">
        <v>0.1</v>
      </c>
      <c r="I16" s="84">
        <v>0.1</v>
      </c>
      <c r="J16" s="84">
        <v>0.3</v>
      </c>
      <c r="K16" s="85">
        <f t="shared" si="0"/>
        <v>6916.5000000000009</v>
      </c>
      <c r="L16" s="184">
        <f t="shared" si="4"/>
        <v>6916.5000000000009</v>
      </c>
      <c r="M16" s="84">
        <v>1</v>
      </c>
      <c r="N16" s="185">
        <f t="shared" si="1"/>
        <v>6916.5000000000009</v>
      </c>
      <c r="O16" s="85">
        <f t="shared" si="2"/>
        <v>0</v>
      </c>
      <c r="P16" s="84"/>
      <c r="Q16" s="85">
        <f t="shared" si="3"/>
        <v>0</v>
      </c>
      <c r="R16" s="84"/>
    </row>
    <row r="17" spans="1:18" s="88" customFormat="1" x14ac:dyDescent="0.2">
      <c r="A17" s="178"/>
      <c r="B17" s="178"/>
      <c r="C17" s="178"/>
      <c r="D17" s="178" t="s">
        <v>128</v>
      </c>
      <c r="E17" s="178"/>
      <c r="F17" s="178">
        <f>SUM(F9:F16)</f>
        <v>0</v>
      </c>
      <c r="G17" s="166">
        <v>4611</v>
      </c>
      <c r="H17" s="178"/>
      <c r="I17" s="178"/>
      <c r="J17" s="178"/>
      <c r="K17" s="179"/>
      <c r="L17" s="184">
        <f t="shared" si="4"/>
        <v>0</v>
      </c>
      <c r="M17" s="178"/>
      <c r="N17" s="186"/>
      <c r="O17" s="179">
        <f>SUM(O9:O16)</f>
        <v>0</v>
      </c>
      <c r="P17" s="179"/>
      <c r="Q17" s="179">
        <f>SUM(Q9:Q16)</f>
        <v>0</v>
      </c>
      <c r="R17" s="89"/>
    </row>
    <row r="18" spans="1:18" customFormat="1" x14ac:dyDescent="0.2">
      <c r="A18" s="84" t="s">
        <v>33</v>
      </c>
      <c r="B18" s="84"/>
      <c r="C18" s="94" t="s">
        <v>125</v>
      </c>
      <c r="D18" s="97" t="s">
        <v>153</v>
      </c>
      <c r="E18" s="84" t="s">
        <v>17</v>
      </c>
      <c r="F18" s="84"/>
      <c r="G18" s="87"/>
      <c r="H18" s="84">
        <v>0.1</v>
      </c>
      <c r="I18" s="84">
        <v>0.02</v>
      </c>
      <c r="J18" s="84">
        <v>0.3</v>
      </c>
      <c r="K18" s="84">
        <f>G19*(1+H18+I18+J18)</f>
        <v>6547.6200000000008</v>
      </c>
      <c r="L18" s="184">
        <f t="shared" si="4"/>
        <v>6547.6200000000008</v>
      </c>
      <c r="M18" s="84">
        <v>1</v>
      </c>
      <c r="N18" s="187">
        <f>L18*M18</f>
        <v>6547.6200000000008</v>
      </c>
      <c r="O18" s="85">
        <f>F18*N18</f>
        <v>0</v>
      </c>
      <c r="P18" s="84"/>
      <c r="Q18" s="85">
        <f>N18*R18*P18/100</f>
        <v>0</v>
      </c>
      <c r="R18" s="84"/>
    </row>
    <row r="19" spans="1:18" customFormat="1" x14ac:dyDescent="0.2">
      <c r="A19" s="166"/>
      <c r="B19" s="166"/>
      <c r="C19" s="166"/>
      <c r="D19" s="178" t="s">
        <v>154</v>
      </c>
      <c r="E19" s="166"/>
      <c r="F19" s="178">
        <f>SUM(F18)</f>
        <v>0</v>
      </c>
      <c r="G19" s="166">
        <v>4611</v>
      </c>
      <c r="H19" s="166"/>
      <c r="I19" s="166"/>
      <c r="J19" s="166"/>
      <c r="K19" s="166"/>
      <c r="L19" s="184">
        <f t="shared" si="4"/>
        <v>0</v>
      </c>
      <c r="M19" s="166">
        <v>1</v>
      </c>
      <c r="N19" s="187"/>
      <c r="O19" s="179">
        <f>SUM(O18)</f>
        <v>0</v>
      </c>
      <c r="P19" s="179"/>
      <c r="Q19" s="179">
        <f>SUM(Q18)</f>
        <v>0</v>
      </c>
      <c r="R19" s="89"/>
    </row>
    <row r="20" spans="1:18" customFormat="1" x14ac:dyDescent="0.2">
      <c r="A20" s="84" t="s">
        <v>33</v>
      </c>
      <c r="B20" s="84"/>
      <c r="C20" s="94" t="s">
        <v>125</v>
      </c>
      <c r="D20" s="97" t="s">
        <v>129</v>
      </c>
      <c r="E20" s="84" t="s">
        <v>17</v>
      </c>
      <c r="F20" s="84"/>
      <c r="G20" s="87"/>
      <c r="H20" s="84">
        <v>0.1</v>
      </c>
      <c r="I20" s="84">
        <v>0.02</v>
      </c>
      <c r="J20" s="84">
        <v>0.3</v>
      </c>
      <c r="K20" s="84">
        <f>G21*(1+H20+I20+J20)</f>
        <v>6547.6200000000008</v>
      </c>
      <c r="L20" s="184">
        <f t="shared" si="4"/>
        <v>6547.6200000000008</v>
      </c>
      <c r="M20" s="84">
        <v>1</v>
      </c>
      <c r="N20" s="187">
        <f>L20*M20</f>
        <v>6547.6200000000008</v>
      </c>
      <c r="O20" s="85">
        <f>F20*N20</f>
        <v>0</v>
      </c>
      <c r="P20" s="84"/>
      <c r="Q20" s="85">
        <f>N20*R20*P20/100</f>
        <v>0</v>
      </c>
      <c r="R20" s="84"/>
    </row>
    <row r="21" spans="1:18" customFormat="1" x14ac:dyDescent="0.2">
      <c r="A21" s="166"/>
      <c r="B21" s="166"/>
      <c r="C21" s="166"/>
      <c r="D21" s="178" t="s">
        <v>130</v>
      </c>
      <c r="E21" s="166"/>
      <c r="F21" s="178">
        <f>SUM(F20)</f>
        <v>0</v>
      </c>
      <c r="G21" s="166">
        <v>4611</v>
      </c>
      <c r="H21" s="166"/>
      <c r="I21" s="166"/>
      <c r="J21" s="166"/>
      <c r="K21" s="166"/>
      <c r="L21" s="184">
        <f t="shared" si="4"/>
        <v>0</v>
      </c>
      <c r="M21" s="166">
        <v>1</v>
      </c>
      <c r="N21" s="187"/>
      <c r="O21" s="179">
        <f>SUM(O20)</f>
        <v>0</v>
      </c>
      <c r="P21" s="179"/>
      <c r="Q21" s="179">
        <f>SUM(Q20)</f>
        <v>0</v>
      </c>
      <c r="R21" s="89"/>
    </row>
    <row r="22" spans="1:18" customFormat="1" x14ac:dyDescent="0.2">
      <c r="A22" s="83"/>
      <c r="B22" s="84"/>
      <c r="C22" s="92" t="s">
        <v>132</v>
      </c>
      <c r="D22" s="93" t="s">
        <v>158</v>
      </c>
      <c r="E22" s="84" t="s">
        <v>14</v>
      </c>
      <c r="F22" s="92"/>
      <c r="G22" s="84"/>
      <c r="H22" s="84">
        <v>0.2</v>
      </c>
      <c r="I22" s="84">
        <v>0</v>
      </c>
      <c r="J22" s="84">
        <v>0.2</v>
      </c>
      <c r="K22" s="84">
        <f>G23*(1+H22+I22+J22)</f>
        <v>6455.4</v>
      </c>
      <c r="L22" s="184">
        <f t="shared" si="4"/>
        <v>6455.4</v>
      </c>
      <c r="M22" s="84">
        <v>1</v>
      </c>
      <c r="N22" s="185">
        <f>L22*M22</f>
        <v>6455.4</v>
      </c>
      <c r="O22" s="85">
        <f>F22*N22</f>
        <v>0</v>
      </c>
      <c r="P22" s="84">
        <v>12</v>
      </c>
      <c r="Q22" s="89">
        <f>N22*R22*P22/100</f>
        <v>0</v>
      </c>
      <c r="R22" s="84"/>
    </row>
    <row r="23" spans="1:18" customFormat="1" x14ac:dyDescent="0.2">
      <c r="A23" s="166"/>
      <c r="B23" s="166"/>
      <c r="C23" s="166"/>
      <c r="D23" s="180" t="s">
        <v>159</v>
      </c>
      <c r="E23" s="166"/>
      <c r="F23" s="178">
        <f>SUM(F22)</f>
        <v>0</v>
      </c>
      <c r="G23" s="166">
        <v>4611</v>
      </c>
      <c r="H23" s="166"/>
      <c r="I23" s="166"/>
      <c r="J23" s="166"/>
      <c r="K23" s="166"/>
      <c r="L23" s="184">
        <f t="shared" si="4"/>
        <v>0</v>
      </c>
      <c r="M23" s="166">
        <v>1</v>
      </c>
      <c r="N23" s="187"/>
      <c r="O23" s="179">
        <f>SUM(O22)</f>
        <v>0</v>
      </c>
      <c r="P23" s="179"/>
      <c r="Q23" s="179">
        <f>SUM(Q22)</f>
        <v>0</v>
      </c>
      <c r="R23" s="89"/>
    </row>
    <row r="24" spans="1:18" customFormat="1" x14ac:dyDescent="0.2">
      <c r="A24" s="83"/>
      <c r="B24" s="84" t="s">
        <v>131</v>
      </c>
      <c r="C24" s="84" t="s">
        <v>133</v>
      </c>
      <c r="D24" s="97" t="s">
        <v>134</v>
      </c>
      <c r="E24" s="84" t="s">
        <v>17</v>
      </c>
      <c r="F24" s="84"/>
      <c r="G24" s="84"/>
      <c r="H24" s="84">
        <v>0.2</v>
      </c>
      <c r="I24" s="84">
        <v>0</v>
      </c>
      <c r="J24" s="84">
        <v>0.3</v>
      </c>
      <c r="K24" s="85">
        <f>G25*(1+H24+I24+J24)</f>
        <v>6916.5</v>
      </c>
      <c r="L24" s="184">
        <f t="shared" si="4"/>
        <v>6916.5</v>
      </c>
      <c r="M24" s="84">
        <v>1</v>
      </c>
      <c r="N24" s="185">
        <f>L24*M24</f>
        <v>6916.5</v>
      </c>
      <c r="O24" s="85">
        <f>F24*N24</f>
        <v>0</v>
      </c>
      <c r="P24" s="84">
        <v>12</v>
      </c>
      <c r="Q24" s="89">
        <f t="shared" ref="Q24:Q32" si="5">N24*R24*P24/100</f>
        <v>0</v>
      </c>
      <c r="R24" s="84"/>
    </row>
    <row r="25" spans="1:18" customFormat="1" x14ac:dyDescent="0.2">
      <c r="A25" s="83"/>
      <c r="B25" s="84" t="s">
        <v>131</v>
      </c>
      <c r="C25" s="84" t="s">
        <v>135</v>
      </c>
      <c r="D25" s="97" t="s">
        <v>134</v>
      </c>
      <c r="E25" s="84">
        <v>0</v>
      </c>
      <c r="F25" s="84"/>
      <c r="G25" s="84">
        <v>4611</v>
      </c>
      <c r="H25" s="84">
        <v>0.2</v>
      </c>
      <c r="I25" s="84">
        <v>0</v>
      </c>
      <c r="J25" s="84">
        <v>0</v>
      </c>
      <c r="K25" s="85">
        <f>G26*(1+H25+I25+J25)</f>
        <v>5533.2</v>
      </c>
      <c r="L25" s="184">
        <f t="shared" si="4"/>
        <v>5533.2</v>
      </c>
      <c r="M25" s="84">
        <v>1</v>
      </c>
      <c r="N25" s="185">
        <f>L25*M25</f>
        <v>5533.2</v>
      </c>
      <c r="O25" s="85">
        <f>F25*N25</f>
        <v>0</v>
      </c>
      <c r="P25" s="84"/>
      <c r="Q25" s="89">
        <f t="shared" si="5"/>
        <v>0</v>
      </c>
      <c r="R25" s="84"/>
    </row>
    <row r="26" spans="1:18" customFormat="1" x14ac:dyDescent="0.2">
      <c r="A26" s="83"/>
      <c r="B26" s="84" t="s">
        <v>131</v>
      </c>
      <c r="C26" s="84" t="s">
        <v>136</v>
      </c>
      <c r="D26" s="97" t="s">
        <v>134</v>
      </c>
      <c r="E26" s="84">
        <v>0</v>
      </c>
      <c r="F26" s="84"/>
      <c r="G26" s="84">
        <v>4611</v>
      </c>
      <c r="H26" s="84">
        <v>0.02</v>
      </c>
      <c r="I26" s="84">
        <v>0</v>
      </c>
      <c r="J26" s="84">
        <v>0</v>
      </c>
      <c r="K26" s="85">
        <f>G27*(1+H26+I26+J26)</f>
        <v>4703.22</v>
      </c>
      <c r="L26" s="184">
        <f t="shared" si="4"/>
        <v>4703.22</v>
      </c>
      <c r="M26" s="84">
        <v>1</v>
      </c>
      <c r="N26" s="185">
        <f>L26*M26</f>
        <v>4703.22</v>
      </c>
      <c r="O26" s="85">
        <f>F26*N26</f>
        <v>0</v>
      </c>
      <c r="P26" s="84"/>
      <c r="Q26" s="89">
        <f t="shared" si="5"/>
        <v>0</v>
      </c>
      <c r="R26" s="84"/>
    </row>
    <row r="27" spans="1:18" customFormat="1" x14ac:dyDescent="0.2">
      <c r="A27" s="83"/>
      <c r="B27" s="84" t="s">
        <v>131</v>
      </c>
      <c r="C27" s="84" t="s">
        <v>137</v>
      </c>
      <c r="D27" s="97" t="s">
        <v>134</v>
      </c>
      <c r="E27" s="84" t="s">
        <v>17</v>
      </c>
      <c r="F27" s="84"/>
      <c r="G27" s="84">
        <v>4611</v>
      </c>
      <c r="H27" s="84">
        <v>0.2</v>
      </c>
      <c r="I27" s="84">
        <v>0</v>
      </c>
      <c r="J27" s="84">
        <v>0.3</v>
      </c>
      <c r="K27" s="85">
        <f>G28*(1+H27+I27+J27)</f>
        <v>6916.5</v>
      </c>
      <c r="L27" s="184">
        <f t="shared" si="4"/>
        <v>6916.5</v>
      </c>
      <c r="M27" s="84">
        <v>1</v>
      </c>
      <c r="N27" s="185">
        <f>L27*M27</f>
        <v>6916.5</v>
      </c>
      <c r="O27" s="85">
        <f>F27*N27</f>
        <v>0</v>
      </c>
      <c r="P27" s="84"/>
      <c r="Q27" s="89">
        <f t="shared" si="5"/>
        <v>0</v>
      </c>
      <c r="R27" s="84"/>
    </row>
    <row r="28" spans="1:18" s="88" customFormat="1" x14ac:dyDescent="0.2">
      <c r="A28" s="178"/>
      <c r="B28" s="178"/>
      <c r="C28" s="178"/>
      <c r="D28" s="180" t="s">
        <v>138</v>
      </c>
      <c r="E28" s="178"/>
      <c r="F28" s="178">
        <f>SUM(F24:F27)</f>
        <v>0</v>
      </c>
      <c r="G28" s="166">
        <v>4611</v>
      </c>
      <c r="H28" s="178"/>
      <c r="I28" s="178"/>
      <c r="J28" s="178"/>
      <c r="K28" s="178"/>
      <c r="L28" s="184">
        <f t="shared" si="4"/>
        <v>0</v>
      </c>
      <c r="M28" s="166">
        <v>1</v>
      </c>
      <c r="N28" s="188"/>
      <c r="O28" s="179">
        <f>SUM(O24:O27)</f>
        <v>0</v>
      </c>
      <c r="P28" s="179"/>
      <c r="Q28" s="179">
        <f>SUM(Q24:Q27)</f>
        <v>0</v>
      </c>
      <c r="R28" s="89"/>
    </row>
    <row r="29" spans="1:18" customFormat="1" x14ac:dyDescent="0.2">
      <c r="A29" s="83"/>
      <c r="B29" s="84" t="s">
        <v>131</v>
      </c>
      <c r="C29" s="84" t="s">
        <v>133</v>
      </c>
      <c r="D29" s="94" t="s">
        <v>156</v>
      </c>
      <c r="E29" s="84" t="s">
        <v>17</v>
      </c>
      <c r="F29" s="84"/>
      <c r="G29" s="84"/>
      <c r="H29" s="84">
        <v>0.2</v>
      </c>
      <c r="I29" s="84">
        <v>0</v>
      </c>
      <c r="J29" s="84">
        <v>0.3</v>
      </c>
      <c r="K29" s="85">
        <f t="shared" ref="K29:K34" si="6">G30*(1+H29+I29+J29)</f>
        <v>6916.5</v>
      </c>
      <c r="L29" s="184">
        <f t="shared" si="4"/>
        <v>6916.5</v>
      </c>
      <c r="M29" s="84">
        <v>1</v>
      </c>
      <c r="N29" s="185">
        <f>L29*M29</f>
        <v>6916.5</v>
      </c>
      <c r="O29" s="85">
        <f>F29*N29</f>
        <v>0</v>
      </c>
      <c r="P29" s="84">
        <v>12</v>
      </c>
      <c r="Q29" s="89">
        <f t="shared" si="5"/>
        <v>0</v>
      </c>
      <c r="R29" s="84"/>
    </row>
    <row r="30" spans="1:18" customFormat="1" x14ac:dyDescent="0.2">
      <c r="A30" s="83"/>
      <c r="B30" s="84" t="s">
        <v>131</v>
      </c>
      <c r="C30" s="84" t="s">
        <v>135</v>
      </c>
      <c r="D30" s="94" t="s">
        <v>156</v>
      </c>
      <c r="E30" s="84">
        <v>0</v>
      </c>
      <c r="F30" s="84"/>
      <c r="G30" s="84">
        <v>4611</v>
      </c>
      <c r="H30" s="84">
        <v>0.2</v>
      </c>
      <c r="I30" s="84">
        <v>0</v>
      </c>
      <c r="J30" s="84">
        <v>0</v>
      </c>
      <c r="K30" s="85">
        <f t="shared" si="6"/>
        <v>5533.2</v>
      </c>
      <c r="L30" s="184">
        <f t="shared" si="4"/>
        <v>5533.2</v>
      </c>
      <c r="M30" s="84">
        <v>1</v>
      </c>
      <c r="N30" s="185">
        <f>L30*M30</f>
        <v>5533.2</v>
      </c>
      <c r="O30" s="85">
        <f>F30*N30</f>
        <v>0</v>
      </c>
      <c r="P30" s="84"/>
      <c r="Q30" s="89">
        <f t="shared" si="5"/>
        <v>0</v>
      </c>
      <c r="R30" s="84"/>
    </row>
    <row r="31" spans="1:18" customFormat="1" x14ac:dyDescent="0.2">
      <c r="A31" s="83"/>
      <c r="B31" s="84" t="s">
        <v>131</v>
      </c>
      <c r="C31" s="84" t="s">
        <v>136</v>
      </c>
      <c r="D31" s="94" t="s">
        <v>156</v>
      </c>
      <c r="E31" s="84">
        <v>0</v>
      </c>
      <c r="F31" s="84"/>
      <c r="G31" s="84">
        <v>4611</v>
      </c>
      <c r="H31" s="84">
        <v>0.02</v>
      </c>
      <c r="I31" s="84">
        <v>0</v>
      </c>
      <c r="J31" s="84">
        <v>0</v>
      </c>
      <c r="K31" s="85">
        <f t="shared" si="6"/>
        <v>4703.22</v>
      </c>
      <c r="L31" s="184">
        <f t="shared" si="4"/>
        <v>4703.22</v>
      </c>
      <c r="M31" s="84">
        <v>1</v>
      </c>
      <c r="N31" s="185">
        <f>L31*M31</f>
        <v>4703.22</v>
      </c>
      <c r="O31" s="85">
        <f>F31*N31</f>
        <v>0</v>
      </c>
      <c r="P31" s="84"/>
      <c r="Q31" s="89">
        <f t="shared" si="5"/>
        <v>0</v>
      </c>
      <c r="R31" s="84"/>
    </row>
    <row r="32" spans="1:18" customFormat="1" x14ac:dyDescent="0.2">
      <c r="A32" s="83"/>
      <c r="B32" s="84" t="s">
        <v>131</v>
      </c>
      <c r="C32" s="84" t="s">
        <v>137</v>
      </c>
      <c r="D32" s="94" t="s">
        <v>156</v>
      </c>
      <c r="E32" s="84" t="s">
        <v>17</v>
      </c>
      <c r="F32" s="84"/>
      <c r="G32" s="84">
        <v>4611</v>
      </c>
      <c r="H32" s="84">
        <v>0.2</v>
      </c>
      <c r="I32" s="84">
        <v>0</v>
      </c>
      <c r="J32" s="84">
        <v>0.3</v>
      </c>
      <c r="K32" s="85">
        <f t="shared" si="6"/>
        <v>6916.5</v>
      </c>
      <c r="L32" s="184">
        <f t="shared" si="4"/>
        <v>6916.5</v>
      </c>
      <c r="M32" s="84">
        <v>1</v>
      </c>
      <c r="N32" s="185">
        <f>L32*M32</f>
        <v>6916.5</v>
      </c>
      <c r="O32" s="85">
        <f>F32*N32</f>
        <v>0</v>
      </c>
      <c r="P32" s="84"/>
      <c r="Q32" s="89">
        <f t="shared" si="5"/>
        <v>0</v>
      </c>
      <c r="R32" s="84"/>
    </row>
    <row r="33" spans="1:18" s="88" customFormat="1" ht="22.5" x14ac:dyDescent="0.2">
      <c r="A33" s="178"/>
      <c r="B33" s="178"/>
      <c r="C33" s="178"/>
      <c r="D33" s="181" t="s">
        <v>157</v>
      </c>
      <c r="E33" s="178"/>
      <c r="F33" s="178">
        <f>SUM(F29:F32)</f>
        <v>0</v>
      </c>
      <c r="G33" s="166">
        <v>4611</v>
      </c>
      <c r="H33" s="178"/>
      <c r="I33" s="178"/>
      <c r="J33" s="178"/>
      <c r="K33" s="178"/>
      <c r="L33" s="184">
        <f t="shared" si="4"/>
        <v>0</v>
      </c>
      <c r="M33" s="166">
        <v>1</v>
      </c>
      <c r="N33" s="188"/>
      <c r="O33" s="179">
        <f>SUM(O29:O32)</f>
        <v>0</v>
      </c>
      <c r="P33" s="179"/>
      <c r="Q33" s="179">
        <f>SUM(Q29:Q32)</f>
        <v>0</v>
      </c>
      <c r="R33" s="89"/>
    </row>
    <row r="34" spans="1:18" customFormat="1" x14ac:dyDescent="0.2">
      <c r="A34" s="83"/>
      <c r="B34" s="84" t="s">
        <v>131</v>
      </c>
      <c r="C34" s="92" t="s">
        <v>139</v>
      </c>
      <c r="D34" s="94" t="s">
        <v>140</v>
      </c>
      <c r="E34" s="84" t="s">
        <v>17</v>
      </c>
      <c r="F34" s="84"/>
      <c r="G34" s="87"/>
      <c r="H34" s="84">
        <v>0.2</v>
      </c>
      <c r="I34" s="84">
        <v>0</v>
      </c>
      <c r="J34" s="84">
        <v>0.3</v>
      </c>
      <c r="K34" s="85">
        <f t="shared" si="6"/>
        <v>0</v>
      </c>
      <c r="L34" s="184">
        <f t="shared" si="4"/>
        <v>0</v>
      </c>
      <c r="M34" s="84">
        <v>1</v>
      </c>
      <c r="N34" s="187">
        <f>L34*M34</f>
        <v>0</v>
      </c>
      <c r="O34" s="84">
        <f>F34*N34</f>
        <v>0</v>
      </c>
      <c r="P34" s="84"/>
      <c r="Q34" s="85">
        <f>N34*R34*P34/100</f>
        <v>0</v>
      </c>
      <c r="R34" s="84"/>
    </row>
    <row r="35" spans="1:18" s="88" customFormat="1" x14ac:dyDescent="0.2">
      <c r="A35" s="178"/>
      <c r="B35" s="178"/>
      <c r="C35" s="178"/>
      <c r="D35" s="180" t="s">
        <v>141</v>
      </c>
      <c r="E35" s="178"/>
      <c r="F35" s="178">
        <f>SUM(F34:F34)</f>
        <v>0</v>
      </c>
      <c r="G35" s="166"/>
      <c r="H35" s="178"/>
      <c r="I35" s="178"/>
      <c r="J35" s="178"/>
      <c r="K35" s="178"/>
      <c r="L35" s="184">
        <f t="shared" si="4"/>
        <v>0</v>
      </c>
      <c r="M35" s="166">
        <v>1</v>
      </c>
      <c r="N35" s="186"/>
      <c r="O35" s="178">
        <f>SUM(O34:O34)</f>
        <v>0</v>
      </c>
      <c r="P35" s="178"/>
      <c r="Q35" s="167">
        <f>N35*R35*P35/100</f>
        <v>0</v>
      </c>
      <c r="R35" s="87"/>
    </row>
    <row r="36" spans="1:18" s="88" customFormat="1" x14ac:dyDescent="0.2">
      <c r="A36" s="83"/>
      <c r="B36" s="84"/>
      <c r="C36" s="92" t="s">
        <v>166</v>
      </c>
      <c r="D36" s="94" t="s">
        <v>162</v>
      </c>
      <c r="E36" s="84" t="s">
        <v>17</v>
      </c>
      <c r="F36" s="84"/>
      <c r="G36" s="92">
        <v>4611</v>
      </c>
      <c r="H36" s="84">
        <v>0.1</v>
      </c>
      <c r="I36" s="84">
        <v>0</v>
      </c>
      <c r="J36" s="84"/>
      <c r="K36" s="85">
        <f>G36*(1+H36+I36+J36)</f>
        <v>5072.1000000000004</v>
      </c>
      <c r="L36" s="184">
        <f t="shared" si="4"/>
        <v>5072.1000000000004</v>
      </c>
      <c r="M36" s="84">
        <v>1</v>
      </c>
      <c r="N36" s="185">
        <f>L36*M36</f>
        <v>5072.1000000000004</v>
      </c>
      <c r="O36" s="85">
        <f>ROUND(F36*N36,2)</f>
        <v>0</v>
      </c>
      <c r="P36" s="84">
        <v>12</v>
      </c>
      <c r="Q36" s="85">
        <f>N36*R36*P36/100</f>
        <v>0</v>
      </c>
      <c r="R36" s="84"/>
    </row>
    <row r="37" spans="1:18" s="88" customFormat="1" x14ac:dyDescent="0.2">
      <c r="A37" s="178"/>
      <c r="B37" s="178"/>
      <c r="C37" s="178"/>
      <c r="D37" s="180" t="s">
        <v>163</v>
      </c>
      <c r="E37" s="178"/>
      <c r="F37" s="178">
        <f>SUM(F36:F36)</f>
        <v>0</v>
      </c>
      <c r="G37" s="166"/>
      <c r="H37" s="178"/>
      <c r="I37" s="178"/>
      <c r="J37" s="178"/>
      <c r="K37" s="178"/>
      <c r="L37" s="184">
        <f t="shared" si="4"/>
        <v>0</v>
      </c>
      <c r="M37" s="166">
        <v>1</v>
      </c>
      <c r="N37" s="186"/>
      <c r="O37" s="179">
        <f>SUM(O36:O36)</f>
        <v>0</v>
      </c>
      <c r="P37" s="178"/>
      <c r="Q37" s="178">
        <f>SUM(Q36:Q36)</f>
        <v>0</v>
      </c>
      <c r="R37" s="87"/>
    </row>
    <row r="38" spans="1:18" s="88" customFormat="1" x14ac:dyDescent="0.2">
      <c r="A38" s="83"/>
      <c r="B38" s="84"/>
      <c r="C38" s="92" t="s">
        <v>139</v>
      </c>
      <c r="D38" s="94" t="s">
        <v>164</v>
      </c>
      <c r="E38" s="84" t="s">
        <v>17</v>
      </c>
      <c r="F38" s="84"/>
      <c r="G38" s="92">
        <v>4611</v>
      </c>
      <c r="H38" s="84">
        <v>0.2</v>
      </c>
      <c r="I38" s="84">
        <v>0</v>
      </c>
      <c r="J38" s="84"/>
      <c r="K38" s="85">
        <f>G38*(1+H38+I38+J38)</f>
        <v>5533.2</v>
      </c>
      <c r="L38" s="184">
        <f t="shared" si="4"/>
        <v>5533.2</v>
      </c>
      <c r="M38" s="84">
        <v>1</v>
      </c>
      <c r="N38" s="185">
        <f>L38*M38</f>
        <v>5533.2</v>
      </c>
      <c r="O38" s="85">
        <f>ROUND(F38*N38,2)</f>
        <v>0</v>
      </c>
      <c r="P38" s="84">
        <v>12</v>
      </c>
      <c r="Q38" s="85">
        <f>N38*R38*P38/100</f>
        <v>0</v>
      </c>
      <c r="R38" s="84"/>
    </row>
    <row r="39" spans="1:18" s="88" customFormat="1" x14ac:dyDescent="0.2">
      <c r="A39" s="178"/>
      <c r="B39" s="178"/>
      <c r="C39" s="178"/>
      <c r="D39" s="180" t="s">
        <v>165</v>
      </c>
      <c r="E39" s="178"/>
      <c r="F39" s="178">
        <f>SUM(F38:F38)</f>
        <v>0</v>
      </c>
      <c r="G39" s="166"/>
      <c r="H39" s="178"/>
      <c r="I39" s="178"/>
      <c r="J39" s="178"/>
      <c r="K39" s="178"/>
      <c r="L39" s="184">
        <f t="shared" si="4"/>
        <v>0</v>
      </c>
      <c r="M39" s="166">
        <v>1</v>
      </c>
      <c r="N39" s="186"/>
      <c r="O39" s="179">
        <f>SUM(O38:O38)</f>
        <v>0</v>
      </c>
      <c r="P39" s="178"/>
      <c r="Q39" s="178">
        <f>SUM(Q38:Q38)</f>
        <v>0</v>
      </c>
      <c r="R39" s="87"/>
    </row>
    <row r="40" spans="1:18" s="88" customFormat="1" x14ac:dyDescent="0.2">
      <c r="A40" s="182" t="s">
        <v>190</v>
      </c>
      <c r="B40" s="182"/>
      <c r="C40" s="182"/>
      <c r="D40" s="182"/>
      <c r="E40" s="182"/>
      <c r="F40" s="182">
        <f>F17+F19+F21+F23+F28+F33+F35+F37+F39</f>
        <v>0</v>
      </c>
      <c r="G40" s="182"/>
      <c r="H40" s="182"/>
      <c r="I40" s="182"/>
      <c r="J40" s="182"/>
      <c r="K40" s="182"/>
      <c r="L40" s="183"/>
      <c r="M40" s="182"/>
      <c r="N40" s="182"/>
      <c r="O40" s="182">
        <f>O17+O19+O21+O23+O28+O33+O35+O37+O39</f>
        <v>0</v>
      </c>
      <c r="P40" s="182"/>
      <c r="Q40" s="182">
        <f>Q17+Q19+Q21+Q23+Q28+Q33+Q35+Q37+Q39</f>
        <v>0</v>
      </c>
      <c r="R40" s="87"/>
    </row>
    <row r="41" spans="1:18" customFormat="1" x14ac:dyDescent="0.2">
      <c r="D41" s="96"/>
      <c r="L41" s="88"/>
    </row>
    <row r="42" spans="1:18" x14ac:dyDescent="0.2">
      <c r="A42" s="3" t="s">
        <v>48</v>
      </c>
      <c r="G42"/>
    </row>
    <row r="43" spans="1:18" x14ac:dyDescent="0.2">
      <c r="A43" s="3" t="s">
        <v>49</v>
      </c>
    </row>
    <row r="44" spans="1:18" customFormat="1" x14ac:dyDescent="0.2">
      <c r="D44" s="96"/>
      <c r="G44" s="3"/>
      <c r="L44" s="88"/>
    </row>
    <row r="45" spans="1:18" x14ac:dyDescent="0.2">
      <c r="G45"/>
    </row>
  </sheetData>
  <mergeCells count="6">
    <mergeCell ref="P5:R5"/>
    <mergeCell ref="P6:R6"/>
    <mergeCell ref="A8:C8"/>
    <mergeCell ref="D8:F8"/>
    <mergeCell ref="A2:O2"/>
    <mergeCell ref="A3:O3"/>
  </mergeCells>
  <pageMargins left="0.11811023622047245" right="0.11811023622047245" top="0.15748031496062992" bottom="0.15748031496062992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ПП</vt:lpstr>
      <vt:lpstr>АП</vt:lpstr>
      <vt:lpstr>УВП</vt:lpstr>
      <vt:lpstr>ОП</vt:lpstr>
      <vt:lpstr>Медицинский персонал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Лукичев Андрей Валерьевич</dc:creator>
  <cp:lastModifiedBy>Лукичев Андрей Валерьевич</cp:lastModifiedBy>
  <cp:lastPrinted>2015-07-16T13:39:06Z</cp:lastPrinted>
  <dcterms:created xsi:type="dcterms:W3CDTF">2008-07-21T13:05:33Z</dcterms:created>
  <dcterms:modified xsi:type="dcterms:W3CDTF">2017-07-28T13:29:05Z</dcterms:modified>
</cp:coreProperties>
</file>